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FD42CA44-4D0D-4A2F-8D92-BD4B367694B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5" l="1"/>
  <c r="E33" i="5"/>
  <c r="E31" i="5"/>
  <c r="J16" i="5"/>
  <c r="E40" i="5" l="1"/>
  <c r="E39" i="5"/>
  <c r="E38" i="5"/>
  <c r="J9" i="5"/>
  <c r="B9" i="5" l="1"/>
  <c r="J31" i="5" l="1"/>
  <c r="I32" i="5" l="1"/>
  <c r="H32" i="5" l="1"/>
  <c r="I36" i="5" l="1"/>
  <c r="I31" i="5" l="1"/>
  <c r="G39" i="5"/>
  <c r="G38" i="5"/>
  <c r="I35" i="5"/>
  <c r="J43" i="5"/>
  <c r="K43" i="5" s="1"/>
  <c r="G43" i="5"/>
  <c r="K42" i="5"/>
  <c r="J42" i="5"/>
  <c r="G42" i="5"/>
  <c r="L9" i="5"/>
  <c r="B18" i="5" l="1"/>
  <c r="I34" i="5"/>
  <c r="I33" i="5"/>
  <c r="J41" i="5"/>
  <c r="K41" i="5" s="1"/>
  <c r="G41" i="5"/>
  <c r="J40" i="5"/>
  <c r="G40" i="5"/>
  <c r="J39" i="5"/>
  <c r="L39" i="5" s="1"/>
  <c r="J38" i="5"/>
  <c r="H36" i="5"/>
  <c r="G36" i="5"/>
  <c r="H35" i="5"/>
  <c r="G35" i="5"/>
  <c r="H34" i="5"/>
  <c r="G34" i="5"/>
  <c r="G33" i="5"/>
  <c r="G32" i="5"/>
  <c r="H31" i="5"/>
  <c r="G31" i="5"/>
  <c r="K6" i="5"/>
  <c r="L6" i="5" s="1"/>
  <c r="B12" i="5"/>
  <c r="B7" i="5"/>
  <c r="L38" i="5" l="1"/>
  <c r="K38" i="5"/>
  <c r="B8" i="5"/>
  <c r="B13" i="5"/>
  <c r="B14" i="5" s="1"/>
  <c r="B15" i="5" s="1"/>
  <c r="B19" i="5" s="1"/>
  <c r="B24" i="5" s="1"/>
  <c r="N38" i="5" s="1"/>
  <c r="K40" i="5"/>
  <c r="L40" i="5"/>
  <c r="K39" i="5"/>
  <c r="B22" i="5" l="1"/>
  <c r="B20" i="5"/>
  <c r="B21" i="5"/>
</calcChain>
</file>

<file path=xl/sharedStrings.xml><?xml version="1.0" encoding="utf-8"?>
<sst xmlns="http://schemas.openxmlformats.org/spreadsheetml/2006/main" count="26" uniqueCount="26">
  <si>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</si>
  <si>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</si>
  <si>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</si>
  <si>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</si>
  <si>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</si>
  <si>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</si>
  <si>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</si>
  <si>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</si>
  <si>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</si>
  <si>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</si>
  <si>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</si>
  <si>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</si>
  <si>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</si>
  <si>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</si>
  <si>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</si>
  <si>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</si>
  <si>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</si>
  <si>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</si>
  <si>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</si>
  <si>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</si>
  <si>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</si>
  <si>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Igr</t>
  </si>
  <si>
    <t>Rate</t>
  </si>
  <si>
    <t>Carpet</t>
  </si>
  <si>
    <t>Mesurement</t>
  </si>
  <si>
    <t>Built up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</si>
</sst>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43" fontId="0" fillId="0" borderId="0" xfId="0" applyNumberFormat="1"/>
    <xf numFmtId="0" fontId="0" fillId="0" borderId="1" xfId="0" applyBorder="1"/>
    <xf numFmtId="0" fontId="2" fillId="0" borderId="1" xfId="0" applyFont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10" fontId="0" fillId="0" borderId="1" xfId="0" applyNumberFormat="1" applyBorder="1"/>
    <xf numFmtId="43" fontId="3" fillId="0" borderId="1" xfId="0" applyNumberFormat="1" applyFont="1" applyBorder="1"/>
    <xf numFmtId="0" fontId="5" fillId="0" borderId="0" xfId="1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294171</xdr:colOff>
      <xdr:row>43</xdr:row>
      <xdr:rowOff>56119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22B6AF-0AC0-4285-9491-9328B691F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28571" cy="82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370362</xdr:colOff>
      <xdr:row>38</xdr:row>
      <xdr:rowOff>161000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B8E941-4938-40A8-942B-3A61EF1E0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04762" cy="740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246552</xdr:colOff>
      <xdr:row>40</xdr:row>
      <xdr:rowOff>170476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FB2741-7A4D-43A9-BA6E-32C963F89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780952" cy="77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3:O43"/>
  <sheetViews>
    <sheetView tabSelected="1" workbookViewId="0">
      <selection activeCell="E13" sqref="E13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15.28515625" bestFit="1" customWidth="1"/>
    <col min="7" max="7" width="13.85546875" bestFit="1" customWidth="1"/>
    <col min="8" max="8" width="10" bestFit="1" customWidth="1"/>
    <col min="10" max="10" width="12.140625" bestFit="1" customWidth="1"/>
    <col min="12" max="13" width="10" bestFit="1" customWidth="1"/>
  </cols>
  <sheetData>
    <row r="3" spans="1:12" x14ac:dyDescent="0.25">
      <c r="A3" s="2"/>
      <c r="B3" s="2"/>
      <c r="C3" s="2"/>
      <c r="D3" s="11"/>
    </row>
    <row r="4" spans="1:12" ht="16.5" x14ac:dyDescent="0.3">
      <c r="A4" s="16"/>
      <c r="B4" s="17"/>
      <c r="C4" s="17"/>
      <c r="D4" s="17"/>
    </row>
    <row r="5" spans="1:12" ht="16.5" x14ac:dyDescent="0.3">
      <c r="A5" s="3" t="s">
        <v>4</v>
      </c>
      <c r="B5" s="3">
        <v>2024</v>
      </c>
      <c r="C5" s="3"/>
      <c r="D5" s="2"/>
      <c r="I5" s="2" t="s">
        <v>1</v>
      </c>
      <c r="J5" s="2"/>
      <c r="K5" s="2"/>
      <c r="L5" s="2"/>
    </row>
    <row r="6" spans="1:12" ht="16.5" x14ac:dyDescent="0.3">
      <c r="A6" s="3" t="s">
        <v>5</v>
      </c>
      <c r="B6" s="3">
        <v>2006</v>
      </c>
      <c r="C6" s="3"/>
      <c r="D6" s="2"/>
      <c r="I6" s="2">
        <v>2006</v>
      </c>
      <c r="J6" s="2">
        <v>2024</v>
      </c>
      <c r="K6" s="2">
        <f>J6-I6</f>
        <v>18</v>
      </c>
      <c r="L6" s="2">
        <f>K6-60</f>
        <v>-42</v>
      </c>
    </row>
    <row r="7" spans="1:12" ht="16.5" x14ac:dyDescent="0.3">
      <c r="A7" s="3" t="s">
        <v>6</v>
      </c>
      <c r="B7" s="3">
        <f>B5-B6</f>
        <v>18</v>
      </c>
      <c r="C7" s="3"/>
      <c r="D7" s="2"/>
      <c r="I7" s="2"/>
      <c r="J7" s="2"/>
      <c r="K7" s="2"/>
    </row>
    <row r="8" spans="1:12" ht="16.5" x14ac:dyDescent="0.3">
      <c r="A8" s="3"/>
      <c r="B8" s="3">
        <f>B7-60</f>
        <v>-42</v>
      </c>
      <c r="C8" s="3"/>
      <c r="D8" s="2"/>
      <c r="H8" s="9"/>
      <c r="I8" s="10" t="s">
        <v>23</v>
      </c>
      <c r="J8" s="10" t="s">
        <v>25</v>
      </c>
      <c r="K8" s="10"/>
      <c r="L8">
        <v>30250</v>
      </c>
    </row>
    <row r="9" spans="1:12" ht="16.5" x14ac:dyDescent="0.3">
      <c r="A9" s="3" t="s">
        <v>7</v>
      </c>
      <c r="B9" s="5">
        <f>656*2700</f>
        <v>1771200</v>
      </c>
      <c r="C9" s="5"/>
      <c r="D9" s="4"/>
      <c r="H9" s="9"/>
      <c r="I9" s="10"/>
      <c r="J9" s="10">
        <f>60.98*10.764</f>
        <v>656.38871999999992</v>
      </c>
      <c r="K9" s="10"/>
      <c r="L9">
        <f>L8/10.764</f>
        <v>2810.2935711631367</v>
      </c>
    </row>
    <row r="10" spans="1:12" ht="16.5" x14ac:dyDescent="0.3">
      <c r="A10" s="3" t="s">
        <v>8</v>
      </c>
      <c r="B10" s="3"/>
      <c r="C10" s="3"/>
      <c r="D10" s="2"/>
      <c r="H10" s="9"/>
      <c r="I10" s="10"/>
      <c r="J10" s="10"/>
      <c r="K10" s="10"/>
    </row>
    <row r="11" spans="1:12" ht="16.5" x14ac:dyDescent="0.3">
      <c r="A11" s="3"/>
      <c r="B11" s="3"/>
      <c r="C11" s="3"/>
      <c r="D11" s="2"/>
      <c r="H11" s="9"/>
      <c r="I11" s="10"/>
      <c r="J11" s="10"/>
      <c r="K11" s="10"/>
    </row>
    <row r="12" spans="1:12" ht="16.5" x14ac:dyDescent="0.3">
      <c r="A12" s="3" t="s">
        <v>9</v>
      </c>
      <c r="B12" s="3">
        <f>100-10</f>
        <v>90</v>
      </c>
      <c r="C12" s="3"/>
      <c r="D12" s="2"/>
      <c r="I12" s="2"/>
      <c r="J12" s="2"/>
      <c r="K12" s="2"/>
    </row>
    <row r="13" spans="1:12" ht="16.5" x14ac:dyDescent="0.3">
      <c r="A13" s="3" t="s">
        <v>10</v>
      </c>
      <c r="B13" s="3">
        <f>B12*B7/60</f>
        <v>27</v>
      </c>
      <c r="C13" s="3"/>
      <c r="D13" s="2"/>
    </row>
    <row r="14" spans="1:12" ht="16.5" x14ac:dyDescent="0.3">
      <c r="A14" s="3"/>
      <c r="B14" s="6">
        <f>B13%</f>
        <v>0.27</v>
      </c>
      <c r="C14" s="6"/>
      <c r="D14" s="12"/>
    </row>
    <row r="15" spans="1:12" ht="16.5" x14ac:dyDescent="0.3">
      <c r="A15" s="3" t="s">
        <v>11</v>
      </c>
      <c r="B15" s="5">
        <f>ROUND((B9*B14),0)</f>
        <v>478224</v>
      </c>
      <c r="C15" s="5"/>
      <c r="D15" s="5"/>
      <c r="I15" t="s">
        <v>24</v>
      </c>
    </row>
    <row r="16" spans="1:12" ht="16.5" x14ac:dyDescent="0.3">
      <c r="A16" s="3" t="s">
        <v>2</v>
      </c>
      <c r="B16" s="5">
        <v>656</v>
      </c>
      <c r="C16" s="5"/>
      <c r="D16" s="4"/>
      <c r="H16" s="9"/>
      <c r="I16" s="10">
        <v>633</v>
      </c>
      <c r="J16">
        <f>I16*1.2</f>
        <v>759.6</v>
      </c>
    </row>
    <row r="17" spans="1:10" ht="16.5" x14ac:dyDescent="0.3">
      <c r="A17" s="3" t="s">
        <v>22</v>
      </c>
      <c r="B17" s="3">
        <v>18000</v>
      </c>
      <c r="C17" s="3"/>
      <c r="D17" s="2"/>
      <c r="H17" s="9"/>
      <c r="I17" s="10"/>
    </row>
    <row r="18" spans="1:10" ht="16.5" x14ac:dyDescent="0.3">
      <c r="A18" s="3" t="s">
        <v>12</v>
      </c>
      <c r="B18" s="5">
        <f>B17*B16</f>
        <v>11808000</v>
      </c>
      <c r="C18" s="5"/>
      <c r="D18" s="4"/>
      <c r="H18" s="9"/>
      <c r="I18" s="10"/>
    </row>
    <row r="19" spans="1:10" ht="16.5" x14ac:dyDescent="0.3">
      <c r="A19" s="7" t="s">
        <v>13</v>
      </c>
      <c r="B19" s="8">
        <f>B18-B15</f>
        <v>11329776</v>
      </c>
      <c r="C19" s="8"/>
      <c r="D19" s="13"/>
    </row>
    <row r="20" spans="1:10" ht="16.5" x14ac:dyDescent="0.3">
      <c r="A20" s="7" t="s">
        <v>14</v>
      </c>
      <c r="B20" s="8">
        <f>B19*0.9</f>
        <v>10196798.4</v>
      </c>
      <c r="C20" s="8"/>
      <c r="D20" s="13"/>
    </row>
    <row r="21" spans="1:10" ht="16.5" x14ac:dyDescent="0.3">
      <c r="A21" s="7" t="s">
        <v>15</v>
      </c>
      <c r="B21" s="8">
        <f>B19*0.8</f>
        <v>9063820.8000000007</v>
      </c>
      <c r="C21" s="8"/>
      <c r="D21" s="13"/>
    </row>
    <row r="22" spans="1:10" ht="16.5" x14ac:dyDescent="0.3">
      <c r="A22" s="7" t="s">
        <v>16</v>
      </c>
      <c r="B22" s="8">
        <f>B19*0.025/12</f>
        <v>23603.7</v>
      </c>
      <c r="C22" s="8"/>
      <c r="D22" s="13"/>
    </row>
    <row r="24" spans="1:10" x14ac:dyDescent="0.25">
      <c r="B24" s="1">
        <f>B19/656</f>
        <v>17271</v>
      </c>
      <c r="C24" s="1"/>
      <c r="J24" s="14"/>
    </row>
    <row r="25" spans="1:10" x14ac:dyDescent="0.25">
      <c r="B25" s="1"/>
    </row>
    <row r="29" spans="1:10" x14ac:dyDescent="0.25">
      <c r="E29" t="s">
        <v>17</v>
      </c>
    </row>
    <row r="30" spans="1:10" x14ac:dyDescent="0.25">
      <c r="D30" s="2" t="s">
        <v>3</v>
      </c>
      <c r="E30" s="2" t="s">
        <v>18</v>
      </c>
      <c r="F30" s="2" t="s">
        <v>0</v>
      </c>
      <c r="G30" s="2" t="s">
        <v>19</v>
      </c>
      <c r="H30" s="2" t="s">
        <v>20</v>
      </c>
      <c r="I30" s="2"/>
    </row>
    <row r="31" spans="1:10" x14ac:dyDescent="0.25">
      <c r="D31" s="2">
        <v>890</v>
      </c>
      <c r="E31" s="18">
        <f>D31/1.3</f>
        <v>684.61538461538464</v>
      </c>
      <c r="F31" s="2">
        <v>14000000</v>
      </c>
      <c r="G31" s="2">
        <f t="shared" ref="G31:G36" si="0">F31/E31</f>
        <v>20449.438202247191</v>
      </c>
      <c r="H31" s="2">
        <f t="shared" ref="H31:H36" si="1">F31/D31</f>
        <v>15730.337078651686</v>
      </c>
      <c r="I31" s="2">
        <f t="shared" ref="I31:I36" si="2">D31/E31</f>
        <v>1.3</v>
      </c>
      <c r="J31" t="e">
        <f>-F31/C31</f>
        <v>#DIV/0!</v>
      </c>
    </row>
    <row r="32" spans="1:10" x14ac:dyDescent="0.25">
      <c r="D32" s="2">
        <v>640</v>
      </c>
      <c r="E32" s="18">
        <v>500</v>
      </c>
      <c r="F32" s="2">
        <v>11000000</v>
      </c>
      <c r="G32" s="2">
        <f t="shared" si="0"/>
        <v>22000</v>
      </c>
      <c r="H32" s="2">
        <f t="shared" si="1"/>
        <v>17187.5</v>
      </c>
      <c r="I32" s="2">
        <f t="shared" si="2"/>
        <v>1.28</v>
      </c>
    </row>
    <row r="33" spans="4:15" x14ac:dyDescent="0.25">
      <c r="D33" s="2">
        <v>850</v>
      </c>
      <c r="E33" s="18">
        <f>D33/1.2</f>
        <v>708.33333333333337</v>
      </c>
      <c r="F33" s="4">
        <v>14000000</v>
      </c>
      <c r="G33" s="2">
        <f t="shared" si="0"/>
        <v>19764.705882352941</v>
      </c>
      <c r="H33" s="4">
        <f>F33/D33</f>
        <v>16470.588235294119</v>
      </c>
      <c r="I33" s="2">
        <f t="shared" si="2"/>
        <v>1.2</v>
      </c>
      <c r="M33" s="1"/>
    </row>
    <row r="34" spans="4:15" x14ac:dyDescent="0.25">
      <c r="D34" s="2"/>
      <c r="E34" s="18"/>
      <c r="F34" s="4"/>
      <c r="G34" s="2" t="e">
        <f t="shared" si="0"/>
        <v>#DIV/0!</v>
      </c>
      <c r="H34" s="2" t="e">
        <f t="shared" si="1"/>
        <v>#DIV/0!</v>
      </c>
      <c r="I34" s="2" t="e">
        <f t="shared" si="2"/>
        <v>#DIV/0!</v>
      </c>
    </row>
    <row r="35" spans="4:15" x14ac:dyDescent="0.25">
      <c r="D35" s="2"/>
      <c r="E35" s="2"/>
      <c r="F35" s="4"/>
      <c r="G35" s="2" t="e">
        <f t="shared" si="0"/>
        <v>#DIV/0!</v>
      </c>
      <c r="H35" s="2" t="e">
        <f t="shared" si="1"/>
        <v>#DIV/0!</v>
      </c>
      <c r="I35" s="2" t="e">
        <f t="shared" si="2"/>
        <v>#DIV/0!</v>
      </c>
      <c r="M35" s="1"/>
    </row>
    <row r="36" spans="4:15" x14ac:dyDescent="0.25">
      <c r="D36" s="2"/>
      <c r="E36" s="2"/>
      <c r="F36" s="2"/>
      <c r="G36" s="2" t="e">
        <f t="shared" si="0"/>
        <v>#DIV/0!</v>
      </c>
      <c r="H36" s="2" t="e">
        <f t="shared" si="1"/>
        <v>#DIV/0!</v>
      </c>
      <c r="I36" s="2" t="e">
        <f t="shared" si="2"/>
        <v>#DIV/0!</v>
      </c>
    </row>
    <row r="37" spans="4:15" x14ac:dyDescent="0.25">
      <c r="E37" t="s">
        <v>21</v>
      </c>
    </row>
    <row r="38" spans="4:15" x14ac:dyDescent="0.25">
      <c r="E38">
        <f>44*10.764</f>
        <v>473.61599999999999</v>
      </c>
      <c r="F38">
        <v>6551000</v>
      </c>
      <c r="G38" s="2">
        <f>F38/E38</f>
        <v>13831.880679706766</v>
      </c>
      <c r="H38">
        <v>455000</v>
      </c>
      <c r="I38">
        <v>30000</v>
      </c>
      <c r="J38" s="2">
        <f t="shared" ref="J38:J43" si="3">I38+H38+F38</f>
        <v>7036000</v>
      </c>
      <c r="K38" s="2">
        <f>J38/E38</f>
        <v>14855.917029830074</v>
      </c>
      <c r="L38" s="4">
        <f>J38/719</f>
        <v>9785.8136300417245</v>
      </c>
      <c r="M38" s="2"/>
      <c r="N38" s="1">
        <f>B24/G38</f>
        <v>1.2486371448633797</v>
      </c>
    </row>
    <row r="39" spans="4:15" x14ac:dyDescent="0.25">
      <c r="E39">
        <f>40*10.764</f>
        <v>430.55999999999995</v>
      </c>
      <c r="F39">
        <v>8450000</v>
      </c>
      <c r="G39" s="2">
        <f>F39/E39</f>
        <v>19625.603864734301</v>
      </c>
      <c r="H39">
        <v>948000</v>
      </c>
      <c r="I39">
        <v>30000</v>
      </c>
      <c r="J39" s="2">
        <f t="shared" si="3"/>
        <v>9428000</v>
      </c>
      <c r="K39" s="2">
        <f t="shared" ref="K39:K43" si="4">J39/E39</f>
        <v>21897.064288368638</v>
      </c>
      <c r="L39" s="4" t="e">
        <f>J39/D39</f>
        <v>#DIV/0!</v>
      </c>
      <c r="M39" s="2"/>
    </row>
    <row r="40" spans="4:15" x14ac:dyDescent="0.25">
      <c r="D40" s="2"/>
      <c r="E40">
        <f>44*10.764</f>
        <v>473.61599999999999</v>
      </c>
      <c r="F40" s="2">
        <v>8000000</v>
      </c>
      <c r="G40" s="2">
        <f t="shared" ref="G40:G43" si="5">F40/E40</f>
        <v>16891.321239147328</v>
      </c>
      <c r="H40" s="2">
        <v>169500</v>
      </c>
      <c r="I40" s="2">
        <v>30000</v>
      </c>
      <c r="J40" s="2">
        <f t="shared" si="3"/>
        <v>8199500</v>
      </c>
      <c r="K40" s="2">
        <f t="shared" si="4"/>
        <v>17312.548562548563</v>
      </c>
      <c r="L40" s="2" t="e">
        <f>J40/D40</f>
        <v>#DIV/0!</v>
      </c>
      <c r="M40" s="2"/>
      <c r="O40" s="1"/>
    </row>
    <row r="41" spans="4:15" x14ac:dyDescent="0.25">
      <c r="D41" s="2"/>
      <c r="E41" s="2"/>
      <c r="F41" s="2"/>
      <c r="G41" s="2" t="e">
        <f t="shared" si="5"/>
        <v>#DIV/0!</v>
      </c>
      <c r="H41" s="2">
        <v>726000</v>
      </c>
      <c r="I41" s="2">
        <v>30000</v>
      </c>
      <c r="J41" s="2">
        <f t="shared" si="3"/>
        <v>756000</v>
      </c>
      <c r="K41" s="2" t="e">
        <f t="shared" si="4"/>
        <v>#DIV/0!</v>
      </c>
      <c r="L41" s="2"/>
      <c r="M41" s="2"/>
    </row>
    <row r="42" spans="4:15" x14ac:dyDescent="0.25">
      <c r="G42" s="2" t="e">
        <f t="shared" si="5"/>
        <v>#DIV/0!</v>
      </c>
      <c r="H42">
        <v>1200000</v>
      </c>
      <c r="I42" s="2">
        <v>30000</v>
      </c>
      <c r="J42" s="2">
        <f t="shared" si="3"/>
        <v>1230000</v>
      </c>
      <c r="K42" s="2" t="e">
        <f t="shared" si="4"/>
        <v>#DIV/0!</v>
      </c>
    </row>
    <row r="43" spans="4:15" x14ac:dyDescent="0.25">
      <c r="G43" s="15" t="e">
        <f t="shared" si="5"/>
        <v>#DIV/0!</v>
      </c>
      <c r="H43">
        <v>900000</v>
      </c>
      <c r="I43" s="2">
        <v>30000</v>
      </c>
      <c r="J43" s="2">
        <f t="shared" si="3"/>
        <v>930000</v>
      </c>
      <c r="K43" s="2" t="e">
        <f t="shared" si="4"/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DA83-E1E4-425B-9C71-4D56589F7FC8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532E-E93D-42F8-AAB0-C983B06491BD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62E2-3570-4212-BA8B-4A91A6E71D61}">
  <dimension ref="A1"/>
  <sheetViews>
    <sheetView topLeftCell="D1" workbookViewId="0">
      <selection activeCell="D1" sqref="D1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42B7-0F04-4C38-B4BF-35CD13FAF67F}">
  <dimension ref="A1"/>
  <sheetViews>
    <sheetView topLeftCell="D1" workbookViewId="0">
      <selection activeCell="T25" sqref="T25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>
      <selection activeCell="S26" sqref="S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8B7D-E6C3-4EE6-8D7A-D6C2AB560FC2}">
  <dimension ref="A1"/>
  <sheetViews>
    <sheetView topLeftCell="D1" workbookViewId="0">
      <selection activeCell="AE36" sqref="AE3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36F7-F5DC-4B38-B642-657FC59F94DC}">
  <dimension ref="A1"/>
  <sheetViews>
    <sheetView workbookViewId="0">
      <selection activeCell="O2" sqref="O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2024-07-23T11:10:31Z</dcterms:modified>
</cp:coreProperties>
</file>