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filterPrivacy="1" defaultThemeVersion="124226"/>
  <xr:revisionPtr revIDLastSave="0" documentId="13_ncr:1_{84E6B5B1-E1D4-4CDB-A91C-DF4152B620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Sheet1" sheetId="8" r:id="rId2"/>
    <sheet name="2001-rate" sheetId="5" r:id="rId3"/>
    <sheet name="2022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F27" i="4" l="1"/>
  <c r="C26" i="8" l="1"/>
  <c r="C25" i="8"/>
  <c r="C19" i="8"/>
  <c r="H8" i="8"/>
  <c r="U34" i="8"/>
  <c r="C21" i="8"/>
  <c r="C14" i="8"/>
  <c r="C12" i="8"/>
  <c r="C17" i="8" s="1"/>
  <c r="C6" i="8"/>
  <c r="D6" i="8" s="1"/>
  <c r="F3" i="8"/>
  <c r="G3" i="8" s="1"/>
  <c r="C23" i="8" l="1"/>
  <c r="C28" i="8" s="1"/>
  <c r="C32" i="8" s="1"/>
  <c r="C33" i="8" s="1"/>
  <c r="C15" i="8"/>
  <c r="E23" i="8" l="1"/>
  <c r="E25" i="8" s="1"/>
  <c r="E26" i="8" s="1"/>
  <c r="E28" i="8" s="1"/>
  <c r="F23" i="8"/>
  <c r="F24" i="8" s="1"/>
  <c r="C24" i="4" l="1"/>
  <c r="C11" i="4" l="1"/>
  <c r="E11" i="4" s="1"/>
  <c r="C6" i="4"/>
  <c r="F3" i="4" l="1"/>
  <c r="C15" i="4" l="1"/>
  <c r="G3" i="4" l="1"/>
  <c r="U32" i="4" l="1"/>
  <c r="C17" i="4" l="1"/>
  <c r="C18" i="4" l="1"/>
  <c r="C20" i="4"/>
  <c r="C21" i="4" s="1"/>
  <c r="C22" i="4" s="1"/>
  <c r="F22" i="4" l="1"/>
  <c r="F24" i="4" s="1"/>
  <c r="F25" i="4" s="1"/>
  <c r="C23" i="4" s="1"/>
  <c r="C26" i="4" s="1"/>
  <c r="C30" i="4" s="1"/>
  <c r="C31" i="4" l="1"/>
</calcChain>
</file>

<file path=xl/sharedStrings.xml><?xml version="1.0" encoding="utf-8"?>
<sst xmlns="http://schemas.openxmlformats.org/spreadsheetml/2006/main" count="95" uniqueCount="57">
  <si>
    <t>Year of Construction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</si>
  <si>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</si>
  <si>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</si>
  <si>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</si>
  <si>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</si>
  <si>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</si>
  <si>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</si>
  <si>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</si>
  <si>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</si>
  <si>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 xml:space="preserve">RR 2001 </t>
  </si>
  <si>
    <t>Cost of Construction of Flat</t>
  </si>
  <si>
    <t>Rate for Cost of Construction (For Flat)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</si>
  <si>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</si>
  <si>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</si>
  <si>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</si>
  <si>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</si>
  <si>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</si>
  <si>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Rate</t>
  </si>
  <si>
    <t xml:space="preserve">4. Registration charges 1% or Maximum 20000/- </t>
  </si>
  <si>
    <t>site infor</t>
  </si>
  <si>
    <t>above 10 lakhs</t>
  </si>
  <si>
    <t>stamp duty - 8%</t>
  </si>
  <si>
    <t>ca</t>
  </si>
  <si>
    <t>bua</t>
  </si>
  <si>
    <t>Cost Inflation Index - 2001</t>
  </si>
  <si>
    <t>Plot</t>
  </si>
  <si>
    <t>Plot area</t>
  </si>
  <si>
    <t>RR - 2001</t>
  </si>
  <si>
    <t>Pg No.</t>
  </si>
  <si>
    <t>Plot rate</t>
  </si>
  <si>
    <t xml:space="preserve">Value of Plot </t>
  </si>
  <si>
    <t>Cost of Construction of structure</t>
  </si>
  <si>
    <t>Cost Inflation Index -  2024-2025</t>
  </si>
  <si>
    <t>whichever is less</t>
  </si>
  <si>
    <t>TOTAL VALUE AS ON 01.04.2001</t>
  </si>
  <si>
    <t>Mr. Pramod Shitut</t>
  </si>
  <si>
    <t>Sq. M.</t>
  </si>
  <si>
    <t>Built up area</t>
  </si>
  <si>
    <t>Age of Building as on 2001</t>
  </si>
  <si>
    <t>Current Year</t>
  </si>
  <si>
    <t>Page No.</t>
  </si>
  <si>
    <t>Age of Building</t>
  </si>
  <si>
    <t>Zone No.</t>
  </si>
  <si>
    <t>Area of Flat</t>
  </si>
  <si>
    <t>Sq.FT.</t>
  </si>
  <si>
    <t>Sq.M.</t>
  </si>
  <si>
    <t xml:space="preserve">Total </t>
  </si>
  <si>
    <t>Ready Reckoner</t>
  </si>
  <si>
    <t>Flat</t>
  </si>
  <si>
    <t>Value of the flat (BU area * Rate)</t>
  </si>
  <si>
    <t>Cost Inflation Index -  2023-2024</t>
  </si>
  <si>
    <t>Zone</t>
  </si>
  <si>
    <t>4-A</t>
  </si>
  <si>
    <t>Res.</t>
  </si>
  <si>
    <t>Cost of const</t>
  </si>
  <si>
    <t>25% bungalow</t>
  </si>
  <si>
    <t xml:space="preserve">{(100-10) x7}/70.00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</si>
</sst>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rgb="FFFF0000"/>
      <name val="Arial Narrow"/>
      <family val="2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4" fillId="7" borderId="1" applyNumberFormat="0" applyFon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97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0" fontId="2" fillId="0" borderId="0" xfId="0" applyFont="1" applyAlignment="1">
      <alignment horizontal="center"/>
    </xf>
    <xf numFmtId="3" fontId="0" fillId="0" borderId="0" xfId="0" applyNumberFormat="1"/>
    <xf numFmtId="10" fontId="0" fillId="0" borderId="0" xfId="0" applyNumberFormat="1"/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6" borderId="2" xfId="0" applyFill="1" applyBorder="1"/>
    <xf numFmtId="43" fontId="2" fillId="6" borderId="2" xfId="1" applyFont="1" applyFill="1" applyBorder="1"/>
    <xf numFmtId="0" fontId="0" fillId="3" borderId="2" xfId="0" applyFill="1" applyBorder="1" applyAlignment="1">
      <alignment horizontal="left"/>
    </xf>
    <xf numFmtId="0" fontId="0" fillId="0" borderId="0" xfId="0" applyAlignment="1">
      <alignment horizontal="center"/>
    </xf>
    <xf numFmtId="0" fontId="2" fillId="5" borderId="2" xfId="0" applyFont="1" applyFill="1" applyBorder="1"/>
    <xf numFmtId="0" fontId="3" fillId="5" borderId="2" xfId="0" applyFont="1" applyFill="1" applyBorder="1"/>
    <xf numFmtId="4" fontId="9" fillId="0" borderId="0" xfId="0" applyNumberFormat="1" applyFont="1"/>
    <xf numFmtId="0" fontId="8" fillId="0" borderId="0" xfId="0" applyFont="1" applyBorder="1" applyAlignment="1">
      <alignment vertical="top"/>
    </xf>
    <xf numFmtId="4" fontId="10" fillId="0" borderId="0" xfId="0" applyNumberFormat="1" applyFont="1" applyBorder="1" applyAlignment="1">
      <alignment horizontal="right" vertical="top"/>
    </xf>
    <xf numFmtId="0" fontId="10" fillId="0" borderId="0" xfId="0" applyFont="1" applyBorder="1" applyAlignment="1">
      <alignment horizontal="right" vertical="top"/>
    </xf>
    <xf numFmtId="0" fontId="11" fillId="0" borderId="0" xfId="0" applyFont="1" applyBorder="1"/>
    <xf numFmtId="0" fontId="10" fillId="0" borderId="0" xfId="0" applyFont="1" applyBorder="1" applyAlignment="1">
      <alignment horizontal="right"/>
    </xf>
    <xf numFmtId="43" fontId="10" fillId="0" borderId="0" xfId="1" applyFont="1" applyBorder="1" applyAlignment="1">
      <alignment horizontal="right" vertical="top"/>
    </xf>
    <xf numFmtId="0" fontId="0" fillId="5" borderId="2" xfId="0" applyFont="1" applyFill="1" applyBorder="1"/>
    <xf numFmtId="43" fontId="0" fillId="5" borderId="2" xfId="1" applyFont="1" applyFill="1" applyBorder="1"/>
    <xf numFmtId="43" fontId="2" fillId="5" borderId="2" xfId="1" applyFont="1" applyFill="1" applyBorder="1"/>
    <xf numFmtId="0" fontId="6" fillId="2" borderId="0" xfId="0" applyFont="1" applyFill="1" applyBorder="1" applyAlignment="1">
      <alignment horizontal="center" vertical="center"/>
    </xf>
    <xf numFmtId="0" fontId="12" fillId="5" borderId="2" xfId="0" applyFont="1" applyFill="1" applyBorder="1"/>
    <xf numFmtId="43" fontId="12" fillId="5" borderId="2" xfId="0" applyNumberFormat="1" applyFont="1" applyFill="1" applyBorder="1"/>
    <xf numFmtId="0" fontId="2" fillId="5" borderId="2" xfId="0" applyFont="1" applyFill="1" applyBorder="1" applyAlignment="1">
      <alignment horizontal="center"/>
    </xf>
    <xf numFmtId="0" fontId="0" fillId="0" borderId="0" xfId="0"/>
    <xf numFmtId="43" fontId="0" fillId="0" borderId="0" xfId="3" applyFont="1"/>
    <xf numFmtId="43" fontId="0" fillId="0" borderId="0" xfId="0" applyNumberFormat="1"/>
    <xf numFmtId="49" fontId="0" fillId="0" borderId="0" xfId="0" applyNumberFormat="1"/>
    <xf numFmtId="43" fontId="2" fillId="0" borderId="0" xfId="3" applyFont="1"/>
    <xf numFmtId="43" fontId="2" fillId="0" borderId="0" xfId="0" applyNumberFormat="1" applyFont="1"/>
    <xf numFmtId="0" fontId="0" fillId="5" borderId="2" xfId="0" applyFill="1" applyBorder="1"/>
    <xf numFmtId="0" fontId="0" fillId="3" borderId="2" xfId="0" applyFill="1" applyBorder="1"/>
    <xf numFmtId="0" fontId="0" fillId="5" borderId="2" xfId="0" applyFill="1" applyBorder="1" applyAlignment="1">
      <alignment horizontal="right" wrapText="1"/>
    </xf>
    <xf numFmtId="0" fontId="0" fillId="5" borderId="2" xfId="0" applyFill="1" applyBorder="1" applyAlignment="1">
      <alignment horizontal="left" vertical="top"/>
    </xf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0" fontId="0" fillId="2" borderId="2" xfId="0" applyFill="1" applyBorder="1" applyAlignment="1">
      <alignment horizontal="right" vertical="center"/>
    </xf>
    <xf numFmtId="43" fontId="0" fillId="2" borderId="2" xfId="0" applyNumberFormat="1" applyFill="1" applyBorder="1"/>
    <xf numFmtId="43" fontId="0" fillId="5" borderId="2" xfId="1" applyFont="1" applyFill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0" fillId="5" borderId="2" xfId="0" applyFill="1" applyBorder="1" applyAlignment="1">
      <alignment horizontal="center" vertical="top"/>
    </xf>
    <xf numFmtId="0" fontId="6" fillId="3" borderId="0" xfId="0" applyFont="1" applyFill="1" applyBorder="1" applyAlignment="1">
      <alignment horizontal="right"/>
    </xf>
    <xf numFmtId="2" fontId="2" fillId="0" borderId="0" xfId="0" applyNumberFormat="1" applyFont="1" applyAlignment="1">
      <alignment horizontal="center"/>
    </xf>
    <xf numFmtId="43" fontId="5" fillId="0" borderId="0" xfId="1" applyFont="1"/>
    <xf numFmtId="43" fontId="0" fillId="5" borderId="2" xfId="0" applyNumberFormat="1" applyFill="1" applyBorder="1"/>
    <xf numFmtId="0" fontId="0" fillId="8" borderId="2" xfId="0" applyFill="1" applyBorder="1"/>
    <xf numFmtId="0" fontId="6" fillId="8" borderId="2" xfId="0" applyFont="1" applyFill="1" applyBorder="1"/>
    <xf numFmtId="43" fontId="6" fillId="8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43" fontId="2" fillId="0" borderId="0" xfId="1" applyFont="1"/>
    <xf numFmtId="0" fontId="0" fillId="0" borderId="0" xfId="0"/>
    <xf numFmtId="0" fontId="8" fillId="0" borderId="0" xfId="0" applyFont="1" applyBorder="1" applyAlignment="1">
      <alignment vertical="top"/>
    </xf>
    <xf numFmtId="4" fontId="11" fillId="0" borderId="0" xfId="0" applyNumberFormat="1" applyFont="1"/>
    <xf numFmtId="4" fontId="9" fillId="0" borderId="0" xfId="0" applyNumberFormat="1" applyFont="1"/>
    <xf numFmtId="0" fontId="8" fillId="0" borderId="0" xfId="0" applyFont="1" applyBorder="1"/>
    <xf numFmtId="0" fontId="11" fillId="0" borderId="0" xfId="0" applyFont="1" applyBorder="1"/>
    <xf numFmtId="4" fontId="10" fillId="0" borderId="0" xfId="0" applyNumberFormat="1" applyFont="1" applyBorder="1" applyAlignment="1">
      <alignment horizontal="right" vertical="top"/>
    </xf>
    <xf numFmtId="43" fontId="10" fillId="0" borderId="0" xfId="4" applyFont="1" applyBorder="1" applyAlignment="1">
      <alignment horizontal="right" vertical="top"/>
    </xf>
    <xf numFmtId="0" fontId="10" fillId="0" borderId="0" xfId="0" applyFont="1" applyBorder="1" applyAlignment="1">
      <alignment horizontal="right" vertical="top"/>
    </xf>
    <xf numFmtId="0" fontId="10" fillId="0" borderId="0" xfId="0" applyFont="1" applyBorder="1" applyAlignment="1">
      <alignment horizontal="right"/>
    </xf>
    <xf numFmtId="0" fontId="2" fillId="0" borderId="0" xfId="0" applyFont="1"/>
    <xf numFmtId="0" fontId="7" fillId="7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5">
    <cellStyle name="Comma" xfId="1" builtinId="3"/>
    <cellStyle name="Comma 2" xfId="3" xr:uid="{00000000-0005-0000-0000-00002F000000}"/>
    <cellStyle name="Comma 3" xfId="4" xr:uid="{00000000-0005-0000-0000-000030000000}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64421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35</xdr:row>
      <xdr:rowOff>156882</xdr:rowOff>
    </xdr:from>
    <xdr:to>
      <xdr:col>28</xdr:col>
      <xdr:colOff>480234</xdr:colOff>
      <xdr:row>73</xdr:row>
      <xdr:rowOff>83081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38</xdr:row>
      <xdr:rowOff>173337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9DEB08-1B1D-4C29-AFEC-158AB9010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0192" y="535081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E924AE-BF10-4888-A1B7-846E2F71C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6489" y="7595907"/>
          <a:ext cx="13025220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19</xdr:col>
      <xdr:colOff>608077</xdr:colOff>
      <xdr:row>40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201059</xdr:colOff>
      <xdr:row>47</xdr:row>
      <xdr:rowOff>115566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BFEB11-BFBE-49C2-A44D-D4A6D51D0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73409" cy="90690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4"/>
  <sheetViews>
    <sheetView tabSelected="1" topLeftCell="A4" zoomScale="115" zoomScaleNormal="115" workbookViewId="0">
      <selection activeCell="E24" sqref="E24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7" t="s">
        <v>35</v>
      </c>
      <c r="B1" s="87"/>
      <c r="C1" s="87"/>
    </row>
    <row r="2" spans="1:12" ht="15" customHeight="1" x14ac:dyDescent="0.3">
      <c r="A2" s="88" t="s">
        <v>8</v>
      </c>
      <c r="B2" s="88"/>
      <c r="C2" s="13">
        <v>2001</v>
      </c>
      <c r="E2" t="s">
        <v>22</v>
      </c>
      <c r="F2" s="12">
        <v>119.5</v>
      </c>
    </row>
    <row r="3" spans="1:12" x14ac:dyDescent="0.25">
      <c r="A3" s="30" t="s">
        <v>25</v>
      </c>
      <c r="B3" s="14"/>
      <c r="C3" s="44" t="s">
        <v>36</v>
      </c>
      <c r="E3" t="s">
        <v>23</v>
      </c>
      <c r="F3">
        <f>ROUND(F2*1.2,2)</f>
        <v>143.4</v>
      </c>
      <c r="G3">
        <f>F2-F3</f>
        <v>-23.900000000000006</v>
      </c>
      <c r="L3" s="3"/>
    </row>
    <row r="4" spans="1:12" x14ac:dyDescent="0.25">
      <c r="A4" s="14" t="s">
        <v>26</v>
      </c>
      <c r="B4" s="14"/>
      <c r="C4" s="14">
        <v>169.83</v>
      </c>
      <c r="L4" s="3"/>
    </row>
    <row r="5" spans="1:12" x14ac:dyDescent="0.25">
      <c r="A5" s="38" t="s">
        <v>17</v>
      </c>
      <c r="B5" s="14"/>
      <c r="C5" s="39">
        <v>11300</v>
      </c>
      <c r="L5" s="3"/>
    </row>
    <row r="6" spans="1:12" x14ac:dyDescent="0.25">
      <c r="A6" s="29" t="s">
        <v>30</v>
      </c>
      <c r="B6" s="14"/>
      <c r="C6" s="40">
        <f>C5*C4</f>
        <v>1919079.0000000002</v>
      </c>
      <c r="L6" s="3"/>
    </row>
    <row r="7" spans="1:12" s="45" customFormat="1" x14ac:dyDescent="0.25">
      <c r="A7" s="29"/>
      <c r="B7" s="51"/>
      <c r="C7" s="40"/>
      <c r="L7" s="48"/>
    </row>
    <row r="8" spans="1:12" x14ac:dyDescent="0.25">
      <c r="A8" s="30" t="s">
        <v>31</v>
      </c>
      <c r="B8" s="14"/>
      <c r="C8" s="14"/>
      <c r="G8" s="91" t="s">
        <v>9</v>
      </c>
      <c r="H8" s="92"/>
      <c r="K8" s="90"/>
      <c r="L8" s="90"/>
    </row>
    <row r="9" spans="1:12" x14ac:dyDescent="0.25">
      <c r="A9" s="38" t="s">
        <v>8</v>
      </c>
      <c r="B9" s="14"/>
      <c r="C9" s="14">
        <v>2001</v>
      </c>
      <c r="G9" s="41"/>
      <c r="H9" s="41"/>
      <c r="K9" s="28"/>
      <c r="L9" s="28"/>
    </row>
    <row r="10" spans="1:12" ht="16.5" x14ac:dyDescent="0.3">
      <c r="A10" s="14" t="s">
        <v>0</v>
      </c>
      <c r="B10" s="14"/>
      <c r="C10" s="14">
        <v>1994</v>
      </c>
      <c r="D10" t="s">
        <v>19</v>
      </c>
      <c r="G10" s="31" t="s">
        <v>27</v>
      </c>
      <c r="H10" s="12"/>
      <c r="J10" s="7"/>
    </row>
    <row r="11" spans="1:12" ht="16.5" x14ac:dyDescent="0.25">
      <c r="A11" s="14" t="s">
        <v>38</v>
      </c>
      <c r="B11" s="15"/>
      <c r="C11" s="14">
        <f>C9-C10</f>
        <v>7</v>
      </c>
      <c r="D11">
        <v>70</v>
      </c>
      <c r="E11">
        <f>D11-C11</f>
        <v>63</v>
      </c>
      <c r="G11" s="32" t="s">
        <v>28</v>
      </c>
      <c r="H11" s="33">
        <v>53</v>
      </c>
    </row>
    <row r="12" spans="1:12" ht="15.75" customHeight="1" x14ac:dyDescent="0.25">
      <c r="A12" s="54" t="s">
        <v>37</v>
      </c>
      <c r="B12" s="53"/>
      <c r="C12" s="15">
        <v>66.89</v>
      </c>
      <c r="F12" s="1"/>
      <c r="G12" s="32" t="s">
        <v>29</v>
      </c>
      <c r="H12" s="33">
        <v>11300</v>
      </c>
      <c r="I12" s="2"/>
    </row>
    <row r="13" spans="1:12" x14ac:dyDescent="0.25">
      <c r="A13" s="16" t="s">
        <v>11</v>
      </c>
      <c r="B13" s="17"/>
      <c r="C13" s="18">
        <v>5500</v>
      </c>
      <c r="D13" t="s">
        <v>14</v>
      </c>
      <c r="I13" s="2"/>
    </row>
    <row r="14" spans="1:12" ht="16.5" x14ac:dyDescent="0.25">
      <c r="A14" s="16"/>
      <c r="B14" s="17"/>
      <c r="C14" s="17"/>
      <c r="D14" t="s">
        <v>15</v>
      </c>
      <c r="G14" s="32"/>
      <c r="H14" s="33"/>
    </row>
    <row r="15" spans="1:12" ht="16.5" x14ac:dyDescent="0.25">
      <c r="A15" s="17" t="s">
        <v>10</v>
      </c>
      <c r="B15" s="17"/>
      <c r="C15" s="18">
        <f>ROUND(C12*C13,0)</f>
        <v>367895</v>
      </c>
      <c r="D15" s="2" t="s">
        <v>16</v>
      </c>
      <c r="G15" s="32"/>
      <c r="H15" s="33"/>
      <c r="I15" s="4"/>
      <c r="J15" s="4"/>
      <c r="K15" s="4"/>
    </row>
    <row r="16" spans="1:12" ht="16.5" x14ac:dyDescent="0.25">
      <c r="A16" s="17"/>
      <c r="B16" s="17"/>
      <c r="C16" s="18"/>
      <c r="D16" t="s">
        <v>18</v>
      </c>
      <c r="F16" s="5"/>
      <c r="G16" s="32"/>
      <c r="H16" s="34"/>
      <c r="I16" s="4"/>
      <c r="J16" s="4"/>
      <c r="K16" s="4"/>
    </row>
    <row r="17" spans="1:21" ht="16.5" x14ac:dyDescent="0.3">
      <c r="A17" s="17" t="s">
        <v>1</v>
      </c>
      <c r="B17" s="17"/>
      <c r="C17" s="17">
        <f>100-10</f>
        <v>90</v>
      </c>
      <c r="F17" s="5"/>
      <c r="G17" s="35"/>
      <c r="H17" s="36"/>
      <c r="I17" s="4"/>
      <c r="J17" s="4"/>
      <c r="K17" s="4"/>
    </row>
    <row r="18" spans="1:21" ht="16.5" x14ac:dyDescent="0.25">
      <c r="A18" s="19" t="s">
        <v>56</v>
      </c>
      <c r="B18" s="17"/>
      <c r="C18" s="20">
        <f>C17*C11/70</f>
        <v>9</v>
      </c>
      <c r="F18" s="5"/>
      <c r="G18" s="32"/>
      <c r="H18" s="33"/>
      <c r="I18" s="4"/>
      <c r="J18" s="4"/>
      <c r="K18" s="4"/>
    </row>
    <row r="19" spans="1:21" ht="16.5" x14ac:dyDescent="0.25">
      <c r="A19" s="17"/>
      <c r="B19" s="17"/>
      <c r="C19" s="21">
        <v>0.09</v>
      </c>
      <c r="G19" s="32"/>
      <c r="H19" s="37"/>
      <c r="I19" s="89"/>
      <c r="J19" s="89"/>
      <c r="K19" s="89"/>
    </row>
    <row r="20" spans="1:21" x14ac:dyDescent="0.25">
      <c r="A20" s="52" t="s">
        <v>2</v>
      </c>
      <c r="B20" s="52"/>
      <c r="C20" s="18">
        <f>ROUND(C15*C19,0)</f>
        <v>33111</v>
      </c>
      <c r="D20" s="2"/>
      <c r="E20" s="2"/>
    </row>
    <row r="21" spans="1:21" x14ac:dyDescent="0.25">
      <c r="A21" s="22" t="s">
        <v>3</v>
      </c>
      <c r="B21" s="22"/>
      <c r="C21" s="23">
        <f>C15-C20</f>
        <v>334784</v>
      </c>
      <c r="E21" s="45"/>
      <c r="F21" s="45" t="s">
        <v>12</v>
      </c>
      <c r="G21" s="45" t="s">
        <v>13</v>
      </c>
      <c r="H21" s="45"/>
    </row>
    <row r="22" spans="1:21" x14ac:dyDescent="0.25">
      <c r="A22" s="42" t="s">
        <v>34</v>
      </c>
      <c r="B22" s="42"/>
      <c r="C22" s="43">
        <f>C21+C6</f>
        <v>2253863</v>
      </c>
      <c r="E22" s="45"/>
      <c r="F22" s="47">
        <f>C22</f>
        <v>2253863</v>
      </c>
      <c r="G22" s="47">
        <v>7813285</v>
      </c>
      <c r="H22" s="46"/>
    </row>
    <row r="23" spans="1:21" x14ac:dyDescent="0.25">
      <c r="A23" s="17" t="s">
        <v>4</v>
      </c>
      <c r="B23" s="17"/>
      <c r="C23" s="24">
        <f>F27</f>
        <v>139070</v>
      </c>
      <c r="E23" s="45" t="s">
        <v>20</v>
      </c>
      <c r="F23" s="47">
        <v>1000000</v>
      </c>
      <c r="G23" s="50">
        <v>78133</v>
      </c>
      <c r="H23" s="47"/>
    </row>
    <row r="24" spans="1:21" x14ac:dyDescent="0.25">
      <c r="A24" s="17" t="s">
        <v>5</v>
      </c>
      <c r="B24" s="17"/>
      <c r="C24" s="24">
        <f>G24</f>
        <v>20000</v>
      </c>
      <c r="E24" s="45"/>
      <c r="F24" s="47">
        <f>MROUND(F22-F23,500)</f>
        <v>1254000</v>
      </c>
      <c r="G24" s="45">
        <v>20000</v>
      </c>
      <c r="H24" s="45" t="s">
        <v>33</v>
      </c>
      <c r="K24" s="1"/>
    </row>
    <row r="25" spans="1:21" x14ac:dyDescent="0.25">
      <c r="A25" s="17"/>
      <c r="B25" s="17"/>
      <c r="C25" s="17"/>
      <c r="E25" s="45" t="s">
        <v>21</v>
      </c>
      <c r="F25" s="47">
        <f>F24*8%</f>
        <v>100320</v>
      </c>
      <c r="G25" s="45"/>
      <c r="H25" s="46"/>
      <c r="J25" s="6"/>
      <c r="K25" s="6"/>
    </row>
    <row r="26" spans="1:21" x14ac:dyDescent="0.25">
      <c r="A26" s="25" t="s">
        <v>6</v>
      </c>
      <c r="B26" s="25"/>
      <c r="C26" s="26">
        <f>C22+C23+C24</f>
        <v>2412933</v>
      </c>
      <c r="E26" s="45"/>
      <c r="F26" s="46">
        <v>38750</v>
      </c>
      <c r="G26" s="45"/>
      <c r="H26" s="45"/>
      <c r="J26" s="6"/>
    </row>
    <row r="27" spans="1:21" x14ac:dyDescent="0.25">
      <c r="A27" s="27" t="s">
        <v>24</v>
      </c>
      <c r="B27" s="17"/>
      <c r="C27" s="18">
        <v>100</v>
      </c>
      <c r="E27" s="45"/>
      <c r="F27" s="49">
        <f>F26+F25</f>
        <v>139070</v>
      </c>
      <c r="G27" s="45"/>
      <c r="H27" s="45"/>
      <c r="J27" s="6"/>
    </row>
    <row r="28" spans="1:21" x14ac:dyDescent="0.25">
      <c r="A28" s="17" t="s">
        <v>32</v>
      </c>
      <c r="B28" s="17"/>
      <c r="C28" s="18">
        <v>363</v>
      </c>
      <c r="E28" s="45"/>
      <c r="F28" s="47"/>
      <c r="G28" s="45"/>
      <c r="H28" s="45"/>
      <c r="J28" s="1"/>
    </row>
    <row r="29" spans="1:21" x14ac:dyDescent="0.25">
      <c r="A29" s="17"/>
      <c r="B29" s="17"/>
      <c r="C29" s="18"/>
      <c r="E29" s="45"/>
      <c r="F29" s="45"/>
      <c r="G29" s="45"/>
      <c r="H29" s="45"/>
      <c r="J29" s="6"/>
    </row>
    <row r="30" spans="1:21" ht="16.5" x14ac:dyDescent="0.3">
      <c r="A30" s="17" t="s">
        <v>7</v>
      </c>
      <c r="B30" s="17"/>
      <c r="C30" s="18">
        <f>C26*C28/C27</f>
        <v>8758946.7899999991</v>
      </c>
      <c r="E30" s="78"/>
      <c r="F30" s="79" t="s">
        <v>27</v>
      </c>
      <c r="G30" s="76"/>
      <c r="H30" s="76"/>
      <c r="I30" s="45"/>
      <c r="J30" s="47"/>
    </row>
    <row r="31" spans="1:21" ht="16.5" x14ac:dyDescent="0.3">
      <c r="A31" s="25"/>
      <c r="B31" s="25"/>
      <c r="C31" s="26">
        <f>ROUND(C30,0)</f>
        <v>8758947</v>
      </c>
      <c r="E31" s="81"/>
      <c r="F31" s="77" t="s">
        <v>28</v>
      </c>
      <c r="G31" s="82">
        <v>53</v>
      </c>
      <c r="H31" s="81"/>
      <c r="I31" s="45"/>
      <c r="J31" s="45"/>
    </row>
    <row r="32" spans="1:21" ht="16.5" x14ac:dyDescent="0.3">
      <c r="E32" s="81"/>
      <c r="F32" s="77" t="s">
        <v>51</v>
      </c>
      <c r="G32" s="82" t="s">
        <v>52</v>
      </c>
      <c r="H32" s="81"/>
      <c r="I32" s="45"/>
      <c r="J32" s="45"/>
      <c r="U32">
        <f>32.91+37.7</f>
        <v>70.61</v>
      </c>
    </row>
    <row r="33" spans="5:8" ht="16.5" x14ac:dyDescent="0.3">
      <c r="E33" s="81"/>
      <c r="F33" s="77" t="s">
        <v>29</v>
      </c>
      <c r="G33" s="82">
        <v>11300</v>
      </c>
      <c r="H33" s="81"/>
    </row>
    <row r="34" spans="5:8" ht="16.5" x14ac:dyDescent="0.3">
      <c r="E34" s="81"/>
      <c r="F34" s="77" t="s">
        <v>53</v>
      </c>
      <c r="G34" s="82">
        <v>29800</v>
      </c>
      <c r="H34" s="81"/>
    </row>
    <row r="35" spans="5:8" ht="16.5" x14ac:dyDescent="0.3">
      <c r="E35" s="81"/>
      <c r="F35" s="77" t="s">
        <v>54</v>
      </c>
      <c r="G35" s="84">
        <v>5500</v>
      </c>
      <c r="H35" s="81"/>
    </row>
    <row r="36" spans="5:8" ht="16.5" x14ac:dyDescent="0.3">
      <c r="E36" s="81"/>
      <c r="F36" s="77" t="s">
        <v>29</v>
      </c>
      <c r="G36" s="82">
        <v>11300</v>
      </c>
      <c r="H36" s="81"/>
    </row>
    <row r="37" spans="5:8" ht="16.5" x14ac:dyDescent="0.3">
      <c r="E37" s="81"/>
      <c r="F37" s="77" t="s">
        <v>53</v>
      </c>
      <c r="G37" s="82">
        <v>29800</v>
      </c>
      <c r="H37" s="81"/>
    </row>
    <row r="38" spans="5:8" ht="16.5" x14ac:dyDescent="0.3">
      <c r="E38" s="81"/>
      <c r="F38" s="77" t="s">
        <v>54</v>
      </c>
      <c r="G38" s="84">
        <v>5500</v>
      </c>
      <c r="H38" s="81"/>
    </row>
    <row r="39" spans="5:8" ht="16.5" x14ac:dyDescent="0.3">
      <c r="E39" s="81"/>
      <c r="F39" s="81"/>
      <c r="G39" s="85"/>
      <c r="H39" s="81"/>
    </row>
    <row r="40" spans="5:8" ht="16.5" x14ac:dyDescent="0.3">
      <c r="E40" s="81"/>
      <c r="F40" s="77" t="s">
        <v>53</v>
      </c>
      <c r="G40" s="82">
        <v>29800</v>
      </c>
      <c r="H40" s="81"/>
    </row>
    <row r="41" spans="5:8" ht="16.5" x14ac:dyDescent="0.3">
      <c r="E41" s="81"/>
      <c r="F41" s="77" t="s">
        <v>54</v>
      </c>
      <c r="G41" s="83">
        <v>5500</v>
      </c>
      <c r="H41" s="81"/>
    </row>
    <row r="42" spans="5:8" ht="16.5" x14ac:dyDescent="0.3">
      <c r="E42" s="81"/>
      <c r="F42" s="81"/>
      <c r="G42" s="80"/>
      <c r="H42" s="81"/>
    </row>
    <row r="43" spans="5:8" ht="16.5" x14ac:dyDescent="0.3">
      <c r="E43" s="81"/>
      <c r="F43" s="81"/>
      <c r="G43" s="80"/>
      <c r="H43" s="81"/>
    </row>
    <row r="44" spans="5:8" ht="16.5" x14ac:dyDescent="0.3">
      <c r="E44" s="81"/>
      <c r="F44" s="81"/>
      <c r="G44" s="80"/>
      <c r="H44" s="81"/>
    </row>
  </sheetData>
  <mergeCells count="5">
    <mergeCell ref="A1:C1"/>
    <mergeCell ref="A2:B2"/>
    <mergeCell ref="I19:K19"/>
    <mergeCell ref="K8:L8"/>
    <mergeCell ref="G8:H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7C953-E16B-4D64-9196-677EF0D375B1}">
  <dimension ref="A1:U35"/>
  <sheetViews>
    <sheetView workbookViewId="0">
      <selection activeCell="E28" sqref="E28"/>
    </sheetView>
  </sheetViews>
  <sheetFormatPr defaultRowHeight="15" x14ac:dyDescent="0.25"/>
  <cols>
    <col min="1" max="1" width="18.140625" style="45" customWidth="1"/>
    <col min="2" max="2" width="19.28515625" style="45" customWidth="1"/>
    <col min="3" max="3" width="22.5703125" style="45" customWidth="1"/>
    <col min="4" max="4" width="18.5703125" style="45" customWidth="1"/>
    <col min="5" max="5" width="16.140625" style="45" customWidth="1"/>
    <col min="6" max="6" width="17.140625" style="45" customWidth="1"/>
    <col min="7" max="7" width="18" style="45" customWidth="1"/>
    <col min="8" max="8" width="17.140625" style="45" customWidth="1"/>
    <col min="9" max="9" width="13.42578125" style="45" customWidth="1"/>
    <col min="10" max="10" width="12.7109375" style="45" customWidth="1"/>
    <col min="11" max="11" width="19.85546875" style="45" customWidth="1"/>
    <col min="12" max="16384" width="9.140625" style="45"/>
  </cols>
  <sheetData>
    <row r="1" spans="1:12" ht="26.25" x14ac:dyDescent="0.4">
      <c r="A1" s="87" t="s">
        <v>35</v>
      </c>
      <c r="B1" s="87"/>
      <c r="C1" s="87"/>
    </row>
    <row r="2" spans="1:12" ht="16.5" x14ac:dyDescent="0.3">
      <c r="A2" s="88" t="s">
        <v>8</v>
      </c>
      <c r="B2" s="88"/>
      <c r="C2" s="13">
        <v>2001</v>
      </c>
      <c r="E2" s="45" t="s">
        <v>22</v>
      </c>
      <c r="F2" s="12">
        <v>119.5</v>
      </c>
    </row>
    <row r="3" spans="1:12" x14ac:dyDescent="0.25">
      <c r="A3" s="51"/>
      <c r="B3" s="51"/>
      <c r="C3" s="51"/>
      <c r="E3" s="45" t="s">
        <v>23</v>
      </c>
      <c r="F3" s="45">
        <f>ROUND(F2*1.2,2)</f>
        <v>143.4</v>
      </c>
      <c r="G3" s="45">
        <f>F2-F3</f>
        <v>-23.900000000000006</v>
      </c>
      <c r="L3" s="48"/>
    </row>
    <row r="4" spans="1:12" x14ac:dyDescent="0.25">
      <c r="A4" s="51" t="s">
        <v>39</v>
      </c>
      <c r="B4" s="51"/>
      <c r="C4" s="51">
        <v>2001</v>
      </c>
      <c r="G4" s="91" t="s">
        <v>9</v>
      </c>
      <c r="H4" s="92"/>
      <c r="K4" s="90"/>
      <c r="L4" s="90"/>
    </row>
    <row r="5" spans="1:12" x14ac:dyDescent="0.25">
      <c r="A5" s="51" t="s">
        <v>0</v>
      </c>
      <c r="B5" s="51"/>
      <c r="C5" s="51">
        <v>1994</v>
      </c>
      <c r="D5" s="45" t="s">
        <v>19</v>
      </c>
      <c r="G5" s="55" t="s">
        <v>40</v>
      </c>
      <c r="H5" s="56">
        <v>53</v>
      </c>
      <c r="J5" s="7"/>
    </row>
    <row r="6" spans="1:12" x14ac:dyDescent="0.25">
      <c r="A6" s="51" t="s">
        <v>41</v>
      </c>
      <c r="B6" s="15"/>
      <c r="C6" s="51">
        <f>C4-C5</f>
        <v>7</v>
      </c>
      <c r="D6" s="45">
        <f>70-C6</f>
        <v>63</v>
      </c>
      <c r="G6" s="55" t="s">
        <v>42</v>
      </c>
      <c r="H6" s="57" t="s">
        <v>52</v>
      </c>
    </row>
    <row r="7" spans="1:12" x14ac:dyDescent="0.25">
      <c r="A7" s="93" t="s">
        <v>43</v>
      </c>
      <c r="B7" s="15" t="s">
        <v>44</v>
      </c>
      <c r="C7" s="15" t="s">
        <v>45</v>
      </c>
      <c r="G7" s="55" t="s">
        <v>17</v>
      </c>
      <c r="H7" s="58">
        <v>29800</v>
      </c>
      <c r="I7" s="47"/>
    </row>
    <row r="8" spans="1:12" ht="15.75" customHeight="1" x14ac:dyDescent="0.25">
      <c r="A8" s="93"/>
      <c r="B8" s="15"/>
      <c r="C8" s="59">
        <v>66.89</v>
      </c>
      <c r="F8" s="1"/>
      <c r="G8" s="60" t="s">
        <v>55</v>
      </c>
      <c r="H8" s="61">
        <f>H7*1.25</f>
        <v>37250</v>
      </c>
      <c r="I8" s="47"/>
    </row>
    <row r="9" spans="1:12" ht="33.75" customHeight="1" x14ac:dyDescent="0.25">
      <c r="A9" s="62"/>
      <c r="B9" s="15"/>
      <c r="C9" s="15"/>
      <c r="G9" s="63" t="s">
        <v>46</v>
      </c>
      <c r="H9" s="47"/>
      <c r="K9" s="1"/>
    </row>
    <row r="10" spans="1:12" x14ac:dyDescent="0.25">
      <c r="A10" s="16" t="s">
        <v>11</v>
      </c>
      <c r="B10" s="52"/>
      <c r="C10" s="18">
        <v>5500</v>
      </c>
      <c r="D10" s="45" t="s">
        <v>14</v>
      </c>
      <c r="I10" s="47"/>
    </row>
    <row r="11" spans="1:12" x14ac:dyDescent="0.25">
      <c r="A11" s="16"/>
      <c r="B11" s="52"/>
      <c r="C11" s="52"/>
      <c r="D11" s="45" t="s">
        <v>15</v>
      </c>
    </row>
    <row r="12" spans="1:12" x14ac:dyDescent="0.25">
      <c r="A12" s="52" t="s">
        <v>10</v>
      </c>
      <c r="B12" s="52"/>
      <c r="C12" s="18">
        <f>ROUND(C8*C10,0)</f>
        <v>367895</v>
      </c>
      <c r="D12" s="47" t="s">
        <v>16</v>
      </c>
      <c r="I12" s="4"/>
      <c r="J12" s="4"/>
      <c r="K12" s="4"/>
    </row>
    <row r="13" spans="1:12" x14ac:dyDescent="0.25">
      <c r="A13" s="52"/>
      <c r="B13" s="52"/>
      <c r="C13" s="18"/>
      <c r="D13" s="45" t="s">
        <v>18</v>
      </c>
      <c r="F13" s="5"/>
      <c r="G13" s="5"/>
      <c r="H13" s="5"/>
      <c r="I13" s="4"/>
      <c r="J13" s="4"/>
      <c r="K13" s="4"/>
    </row>
    <row r="14" spans="1:12" x14ac:dyDescent="0.25">
      <c r="A14" s="52" t="s">
        <v>1</v>
      </c>
      <c r="B14" s="52"/>
      <c r="C14" s="52">
        <f>100-10</f>
        <v>90</v>
      </c>
      <c r="F14" s="5"/>
      <c r="G14" s="5"/>
      <c r="H14" s="64"/>
      <c r="I14" s="4"/>
      <c r="J14" s="4"/>
      <c r="K14" s="4"/>
    </row>
    <row r="15" spans="1:12" x14ac:dyDescent="0.25">
      <c r="A15" s="19" t="s">
        <v>56</v>
      </c>
      <c r="B15" s="52"/>
      <c r="C15" s="20">
        <f>C14*C6/70</f>
        <v>9</v>
      </c>
      <c r="F15" s="5"/>
      <c r="G15" s="5"/>
      <c r="H15" s="64"/>
      <c r="I15" s="4"/>
      <c r="J15" s="4"/>
      <c r="K15" s="4"/>
    </row>
    <row r="16" spans="1:12" x14ac:dyDescent="0.25">
      <c r="A16" s="52"/>
      <c r="B16" s="52"/>
      <c r="C16" s="21">
        <v>0.09</v>
      </c>
      <c r="G16" s="5"/>
      <c r="H16" s="65"/>
      <c r="I16" s="89"/>
      <c r="J16" s="89"/>
      <c r="K16" s="89"/>
    </row>
    <row r="17" spans="1:11" x14ac:dyDescent="0.25">
      <c r="A17" s="51" t="s">
        <v>2</v>
      </c>
      <c r="B17" s="51"/>
      <c r="C17" s="66">
        <f>ROUND(C12*C16,0)</f>
        <v>33111</v>
      </c>
      <c r="D17" s="47"/>
      <c r="E17" s="47"/>
    </row>
    <row r="18" spans="1:11" x14ac:dyDescent="0.25">
      <c r="A18" s="67" t="s">
        <v>47</v>
      </c>
      <c r="B18" s="67"/>
      <c r="C18" s="67"/>
      <c r="E18" s="1"/>
    </row>
    <row r="19" spans="1:11" x14ac:dyDescent="0.25">
      <c r="A19" s="68" t="s">
        <v>48</v>
      </c>
      <c r="B19" s="68"/>
      <c r="C19" s="69">
        <f>H8</f>
        <v>37250</v>
      </c>
    </row>
    <row r="20" spans="1:11" x14ac:dyDescent="0.25">
      <c r="A20" s="70"/>
      <c r="B20" s="70"/>
      <c r="C20" s="70"/>
    </row>
    <row r="21" spans="1:11" x14ac:dyDescent="0.25">
      <c r="A21" s="71" t="s">
        <v>49</v>
      </c>
      <c r="B21" s="71"/>
      <c r="C21" s="72">
        <f>ROUND(C19*C8,0)</f>
        <v>2491653</v>
      </c>
    </row>
    <row r="22" spans="1:11" x14ac:dyDescent="0.25">
      <c r="A22" s="73"/>
      <c r="B22" s="73"/>
      <c r="C22" s="74"/>
      <c r="E22" s="45" t="s">
        <v>12</v>
      </c>
      <c r="F22" s="45" t="s">
        <v>13</v>
      </c>
    </row>
    <row r="23" spans="1:11" x14ac:dyDescent="0.25">
      <c r="A23" s="22" t="s">
        <v>3</v>
      </c>
      <c r="B23" s="22"/>
      <c r="C23" s="23">
        <f>C21-C17</f>
        <v>2458542</v>
      </c>
      <c r="E23" s="47">
        <f>C23</f>
        <v>2458542</v>
      </c>
      <c r="F23" s="47">
        <f>C23</f>
        <v>2458542</v>
      </c>
      <c r="G23" s="1"/>
    </row>
    <row r="24" spans="1:11" x14ac:dyDescent="0.25">
      <c r="A24" s="73"/>
      <c r="B24" s="73"/>
      <c r="C24" s="73"/>
      <c r="D24" s="45" t="s">
        <v>20</v>
      </c>
      <c r="E24" s="47">
        <v>1000000</v>
      </c>
      <c r="F24" s="50">
        <f>ROUND(F23*1%,0)</f>
        <v>24585</v>
      </c>
      <c r="G24" s="47"/>
    </row>
    <row r="25" spans="1:11" x14ac:dyDescent="0.25">
      <c r="A25" s="52" t="s">
        <v>4</v>
      </c>
      <c r="B25" s="52"/>
      <c r="C25" s="24">
        <f>E28</f>
        <v>155430</v>
      </c>
      <c r="E25" s="47">
        <f>MROUND(E23-E24,500)</f>
        <v>1458500</v>
      </c>
      <c r="F25" s="45">
        <v>20000</v>
      </c>
      <c r="G25" s="45" t="s">
        <v>33</v>
      </c>
    </row>
    <row r="26" spans="1:11" x14ac:dyDescent="0.25">
      <c r="A26" s="52" t="s">
        <v>5</v>
      </c>
      <c r="B26" s="52"/>
      <c r="C26" s="24">
        <f>F25</f>
        <v>20000</v>
      </c>
      <c r="D26" s="45" t="s">
        <v>21</v>
      </c>
      <c r="E26" s="47">
        <f>E25*8%</f>
        <v>116680</v>
      </c>
      <c r="G26" s="1"/>
      <c r="K26" s="1"/>
    </row>
    <row r="27" spans="1:11" x14ac:dyDescent="0.25">
      <c r="A27" s="52"/>
      <c r="B27" s="52"/>
      <c r="C27" s="52"/>
      <c r="E27" s="1">
        <v>38750</v>
      </c>
      <c r="J27" s="6"/>
      <c r="K27" s="6"/>
    </row>
    <row r="28" spans="1:11" x14ac:dyDescent="0.25">
      <c r="A28" s="25" t="s">
        <v>6</v>
      </c>
      <c r="B28" s="25"/>
      <c r="C28" s="26">
        <f>ROUND(C26+C25+C23,0)</f>
        <v>2633972</v>
      </c>
      <c r="E28" s="75">
        <f>E26+E27</f>
        <v>155430</v>
      </c>
      <c r="J28" s="6"/>
    </row>
    <row r="29" spans="1:11" x14ac:dyDescent="0.25">
      <c r="A29" s="27" t="s">
        <v>24</v>
      </c>
      <c r="B29" s="52"/>
      <c r="C29" s="18">
        <v>100</v>
      </c>
      <c r="E29" s="47"/>
      <c r="J29" s="6"/>
    </row>
    <row r="30" spans="1:11" x14ac:dyDescent="0.25">
      <c r="A30" s="52" t="s">
        <v>50</v>
      </c>
      <c r="B30" s="52"/>
      <c r="C30" s="18">
        <v>348</v>
      </c>
      <c r="J30" s="1"/>
    </row>
    <row r="31" spans="1:11" x14ac:dyDescent="0.25">
      <c r="A31" s="52"/>
      <c r="B31" s="52"/>
      <c r="C31" s="18"/>
      <c r="J31" s="6"/>
    </row>
    <row r="32" spans="1:11" x14ac:dyDescent="0.25">
      <c r="A32" s="52" t="s">
        <v>7</v>
      </c>
      <c r="B32" s="52"/>
      <c r="C32" s="18">
        <f>C28*C30/C29</f>
        <v>9166222.5600000005</v>
      </c>
      <c r="D32" s="45">
        <v>348</v>
      </c>
      <c r="E32" s="47"/>
      <c r="J32" s="47"/>
    </row>
    <row r="33" spans="1:21" x14ac:dyDescent="0.25">
      <c r="A33" s="25"/>
      <c r="B33" s="25"/>
      <c r="C33" s="26">
        <f>ROUND(C32,0)</f>
        <v>9166223</v>
      </c>
    </row>
    <row r="34" spans="1:21" x14ac:dyDescent="0.25">
      <c r="U34" s="45">
        <f>32.91+37.7</f>
        <v>70.61</v>
      </c>
    </row>
    <row r="35" spans="1:21" x14ac:dyDescent="0.25">
      <c r="A35" s="86"/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3" sqref="A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B2" sqref="B2"/>
    </sheetView>
  </sheetViews>
  <sheetFormatPr defaultRowHeight="15" x14ac:dyDescent="0.25"/>
  <sheetData>
    <row r="2" spans="2:2" x14ac:dyDescent="0.25">
      <c r="B2" s="1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/>
  </sheetViews>
  <sheetFormatPr defaultRowHeight="15" x14ac:dyDescent="0.25"/>
  <cols>
    <col min="11" max="11" width="19.140625" bestFit="1" customWidth="1"/>
  </cols>
  <sheetData>
    <row r="51" spans="11:14" x14ac:dyDescent="0.25">
      <c r="K51" s="8"/>
      <c r="L51" s="8"/>
      <c r="M51" s="8"/>
      <c r="N51" s="9"/>
    </row>
    <row r="52" spans="11:14" x14ac:dyDescent="0.25">
      <c r="K52" s="8"/>
      <c r="L52" s="8"/>
      <c r="M52" s="8"/>
      <c r="N52" s="9"/>
    </row>
    <row r="53" spans="11:14" x14ac:dyDescent="0.25">
      <c r="K53" s="8"/>
      <c r="L53" s="8"/>
      <c r="M53" s="8"/>
      <c r="N53" s="9"/>
    </row>
    <row r="54" spans="11:14" x14ac:dyDescent="0.25">
      <c r="K54" s="8"/>
      <c r="L54" s="8"/>
      <c r="M54" s="8"/>
      <c r="N54" s="9"/>
    </row>
    <row r="55" spans="11:14" x14ac:dyDescent="0.25">
      <c r="K55" s="8"/>
      <c r="L55" s="8"/>
      <c r="M55" s="8"/>
      <c r="N55" s="9"/>
    </row>
    <row r="56" spans="11:14" x14ac:dyDescent="0.25">
      <c r="K56" s="8"/>
      <c r="L56" s="8"/>
      <c r="M56" s="8"/>
      <c r="N56" s="9"/>
    </row>
    <row r="57" spans="11:14" x14ac:dyDescent="0.25">
      <c r="K57" s="8"/>
      <c r="L57" s="8"/>
      <c r="M57" s="8"/>
      <c r="N57" s="9"/>
    </row>
    <row r="58" spans="11:14" x14ac:dyDescent="0.25">
      <c r="K58" s="8"/>
      <c r="L58" s="8"/>
      <c r="M58" s="8"/>
      <c r="N58" s="9"/>
    </row>
    <row r="59" spans="11:14" x14ac:dyDescent="0.25">
      <c r="K59" s="94"/>
      <c r="L59" s="95"/>
      <c r="M59" s="96"/>
      <c r="N59" s="10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</vt:lpstr>
      <vt:lpstr>Sheet1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2024-07-10T05:50:02Z</dcterms:modified>
</cp:coreProperties>
</file>