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July 2024\HARISH KARGETI - SBI - Approx\"/>
    </mc:Choice>
  </mc:AlternateContent>
  <xr:revisionPtr revIDLastSave="0" documentId="13_ncr:1_{12EFBDFA-95E4-4B6E-B6C3-8FB487C2A3F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  <sheet name="Sheet13" sheetId="25" r:id="rId14"/>
    <sheet name="Sheet14" sheetId="26" r:id="rId15"/>
    <sheet name="Sheet15" sheetId="27" r:id="rId16"/>
    <sheet name="Sheet16" sheetId="28" r:id="rId17"/>
    <sheet name="Sheet17" sheetId="29" r:id="rId18"/>
  </sheets>
  <calcPr calcId="191029"/>
</workbook>
</file>

<file path=xl/calcChain.xml><?xml version="1.0" encoding="utf-8"?>
<calcChain xmlns="http://schemas.openxmlformats.org/spreadsheetml/2006/main">
  <c r="F37" i="4" l="1"/>
  <c r="F34" i="4"/>
  <c r="G34" i="4" l="1"/>
  <c r="G33" i="4"/>
  <c r="G32" i="4"/>
  <c r="N39" i="24" l="1"/>
  <c r="O37" i="23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B24" i="4" s="1"/>
  <c r="C24" i="4" s="1"/>
  <c r="D24" i="4" s="1"/>
  <c r="J24" i="4"/>
  <c r="I24" i="4"/>
  <c r="E24" i="4"/>
  <c r="A24" i="4"/>
  <c r="P23" i="4"/>
  <c r="B23" i="4" s="1"/>
  <c r="C23" i="4" s="1"/>
  <c r="D23" i="4" s="1"/>
  <c r="J23" i="4"/>
  <c r="I23" i="4"/>
  <c r="E23" i="4"/>
  <c r="A23" i="4"/>
  <c r="Q22" i="4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Q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H24" i="4" l="1"/>
  <c r="F8" i="4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B21" i="4" s="1"/>
  <c r="C21" i="4" s="1"/>
  <c r="D21" i="4" s="1"/>
  <c r="J21" i="4"/>
  <c r="I21" i="4"/>
  <c r="E21" i="4"/>
  <c r="A21" i="4"/>
  <c r="P20" i="4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Q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X45" i="4" s="1"/>
  <c r="W47" i="4" l="1"/>
  <c r="W46" i="4"/>
  <c r="W51" i="4"/>
  <c r="S41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<sst xmlns="http://schemas.openxmlformats.org/spreadsheetml/2006/main" count="49" uniqueCount="43">
  <si>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</si>
  <si>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</si>
  <si>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</si>
  <si>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</si>
  <si>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</si>
  <si>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</si>
  <si>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</si>
  <si>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</si>
  <si>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</si>
  <si>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</si>
  <si>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</si>
  <si>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</si>
  <si>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</si>
  <si>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</si>
  <si>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</si>
  <si>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</si>
  <si>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</si>
  <si>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</si>
  <si>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</si>
  <si>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</si>
  <si>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</si>
  <si>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</si>
  <si>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</si>
  <si>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</si>
  <si>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</si>
  <si>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</si>
  <si>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</si>
  <si>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</si>
  <si>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</si>
  <si>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</si>
  <si>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</si>
  <si>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</si>
  <si>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</si>
  <si>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</si>
  <si>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</si>
  <si>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</si>
  <si>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</si>
  <si>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</si>
  <si>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</si>
  <si>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</si>
  <si>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</si>
  <si>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As per OC</t>
  </si>
  <si>
    <t>State Bank Of India ( RACPC Ghatkopar (West)  - HARISH KARGETI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</si>
</sst>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13" fillId="0" borderId="0" xfId="0" applyFont="1"/>
    <xf numFmtId="43" fontId="11" fillId="0" borderId="1" xfId="0" applyNumberFormat="1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1" fillId="2" borderId="0" xfId="0" applyNumberFormat="1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573064</xdr:colOff>
      <xdr:row>0</xdr:row>
      <xdr:rowOff>152400</xdr:rowOff>
    </xdr:from>
    <xdr:to>
      <xdr:col>14</xdr:col>
      <xdr:colOff>142875</xdr:colOff>
      <xdr:row>29</xdr:row>
      <xdr:rowOff>96481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1A5BC0-166F-4450-A0D9-3F5AEE06D1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8119"/>
        <a:stretch/>
      </xdr:blipFill>
      <xdr:spPr>
        <a:xfrm>
          <a:off x="1792264" y="152400"/>
          <a:ext cx="6885011" cy="54685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21</xdr:col>
      <xdr:colOff>592334</xdr:colOff>
      <xdr:row>53</xdr:row>
      <xdr:rowOff>182250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E105BB-B0C9-42CD-ACE8-EC4690FA7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2784334" cy="9135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20</xdr:col>
      <xdr:colOff>220807</xdr:colOff>
      <xdr:row>48</xdr:row>
      <xdr:rowOff>20302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51EB76-E0CF-4E91-A85E-803582EF4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2412807" cy="89738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1</xdr:row>
      <xdr:rowOff>76200</xdr:rowOff>
    </xdr:from>
    <xdr:to>
      <xdr:col>13</xdr:col>
      <xdr:colOff>143112</xdr:colOff>
      <xdr:row>32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AC6F5E-22CF-4CCE-B223-1379855AC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6" y="266700"/>
          <a:ext cx="7715486" cy="5600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393047</xdr:colOff>
      <xdr:row>52</xdr:row>
      <xdr:rowOff>20249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EE37AD-9DD1-44B5-9C56-1B14805C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071447" cy="85927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450205</xdr:colOff>
      <xdr:row>46</xdr:row>
      <xdr:rowOff>134592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A084B6-4844-42AB-AC9D-F241365B2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128605" cy="88975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450205</xdr:colOff>
      <xdr:row>48</xdr:row>
      <xdr:rowOff>1250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5C5E45-6AA1-4AF8-AFD5-06D86EB33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28605" cy="8954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488310</xdr:colOff>
      <xdr:row>47</xdr:row>
      <xdr:rowOff>20276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73AF41-ADE3-4F0A-935C-0882B512E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66710" cy="87832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507363</xdr:colOff>
      <xdr:row>47</xdr:row>
      <xdr:rowOff>125065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2F8EDA-37EF-476D-B1B7-12844FE05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85763" cy="888806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152400</xdr:rowOff>
    </xdr:from>
    <xdr:to>
      <xdr:col>31</xdr:col>
      <xdr:colOff>259714</xdr:colOff>
      <xdr:row>36</xdr:row>
      <xdr:rowOff>39015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D74F74-CB4D-4143-92C4-55410B983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342900"/>
          <a:ext cx="18195289" cy="65541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406570</xdr:colOff>
      <xdr:row>2</xdr:row>
      <xdr:rowOff>0</xdr:rowOff>
    </xdr:from>
    <xdr:to>
      <xdr:col>22</xdr:col>
      <xdr:colOff>133350</xdr:colOff>
      <xdr:row>48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122D17-DA95-4B3D-A125-D27790255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570" y="381000"/>
          <a:ext cx="13137980" cy="88011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76200</xdr:rowOff>
    </xdr:from>
    <xdr:to>
      <xdr:col>21</xdr:col>
      <xdr:colOff>571500</xdr:colOff>
      <xdr:row>56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54204C-FF73-4219-9A4C-901F5D54E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8700"/>
          <a:ext cx="13373100" cy="97536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1</xdr:row>
      <xdr:rowOff>66675</xdr:rowOff>
    </xdr:from>
    <xdr:to>
      <xdr:col>27</xdr:col>
      <xdr:colOff>533400</xdr:colOff>
      <xdr:row>40</xdr:row>
      <xdr:rowOff>85860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BE7CE6-9542-487F-B945-1C1F94B55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3525" y="257175"/>
          <a:ext cx="15459075" cy="744868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76200</xdr:rowOff>
    </xdr:from>
    <xdr:to>
      <xdr:col>24</xdr:col>
      <xdr:colOff>457200</xdr:colOff>
      <xdr:row>36</xdr:row>
      <xdr:rowOff>123599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552090-2E37-4EFE-8CE1-6B5A02323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25" y="457200"/>
          <a:ext cx="13858875" cy="65243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38164</xdr:colOff>
      <xdr:row>0</xdr:row>
      <xdr:rowOff>161925</xdr:rowOff>
    </xdr:from>
    <xdr:to>
      <xdr:col>26</xdr:col>
      <xdr:colOff>314325</xdr:colOff>
      <xdr:row>36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DABDA8-E437-468B-B957-85A1E9078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64" y="161925"/>
          <a:ext cx="14296961" cy="67532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2</xdr:row>
      <xdr:rowOff>47625</xdr:rowOff>
    </xdr:from>
    <xdr:to>
      <xdr:col>27</xdr:col>
      <xdr:colOff>9525</xdr:colOff>
      <xdr:row>38</xdr:row>
      <xdr:rowOff>157952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93A67C-75EE-4047-9034-1815317C5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" y="428625"/>
          <a:ext cx="14801850" cy="696832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193790</xdr:colOff>
      <xdr:row>2</xdr:row>
      <xdr:rowOff>9525</xdr:rowOff>
    </xdr:from>
    <xdr:to>
      <xdr:col>27</xdr:col>
      <xdr:colOff>533400</xdr:colOff>
      <xdr:row>44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B16288-DFA9-4C46-BE05-F809F99EA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790" y="390525"/>
          <a:ext cx="16798810" cy="806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8"/>
  <sheetViews>
    <sheetView tabSelected="1" topLeftCell="C22" zoomScaleNormal="100" workbookViewId="0">
      <selection activeCell="X47" sqref="X47"/>
    </sheetView>
  </sheetViews>
  <sheetFormatPr defaultRowHeight="15" x14ac:dyDescent="0.25"/>
  <cols>
    <col min="1" max="1" width="4.28515625" customWidth="1"/>
    <col min="2" max="2" width="11.140625" bestFit="1" customWidth="1"/>
    <col min="3" max="3" width="16.28515625" customWidth="1"/>
    <col min="4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7.1406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613.33333333333337</v>
      </c>
      <c r="C3" s="4">
        <f>B3*1.2</f>
        <v>736</v>
      </c>
      <c r="D3" s="4">
        <f t="shared" ref="D3:D14" si="2">C3*1.2</f>
        <v>883.19999999999993</v>
      </c>
      <c r="E3" s="5">
        <f t="shared" ref="E3:E14" si="3">R3</f>
        <v>13305771</v>
      </c>
      <c r="F3" s="9">
        <f t="shared" ref="F3:F14" si="4">ROUND((E3/B3),0)</f>
        <v>21694</v>
      </c>
      <c r="G3" s="9">
        <f t="shared" ref="G3:G14" si="5">ROUND((E3/C3),0)</f>
        <v>18078</v>
      </c>
      <c r="H3" s="9">
        <f t="shared" ref="H3:H14" si="6">ROUND((E3/D3),0)</f>
        <v>15065</v>
      </c>
      <c r="I3" s="4" t="e">
        <f>#REF!</f>
        <v>#REF!</v>
      </c>
      <c r="J3" s="4">
        <f t="shared" ref="J3:J14" si="7">S3</f>
        <v>0</v>
      </c>
      <c r="O3">
        <v>0</v>
      </c>
      <c r="P3">
        <v>736</v>
      </c>
      <c r="Q3">
        <f t="shared" ref="P3:Q14" si="8">P3/1.2</f>
        <v>613.33333333333337</v>
      </c>
      <c r="R3" s="2">
        <v>13305771</v>
      </c>
    </row>
    <row r="4" spans="1:20" s="42" customFormat="1" x14ac:dyDescent="0.25">
      <c r="A4" s="40">
        <f t="shared" ref="A4:A9" si="9">N4</f>
        <v>0</v>
      </c>
      <c r="B4" s="40">
        <f t="shared" ref="B4:B9" si="10">Q4</f>
        <v>605.83333333333337</v>
      </c>
      <c r="C4" s="40">
        <f t="shared" ref="C4:C9" si="11">B4*1.2</f>
        <v>727</v>
      </c>
      <c r="D4" s="40">
        <f t="shared" ref="D4:D9" si="12">C4*1.2</f>
        <v>872.4</v>
      </c>
      <c r="E4" s="41">
        <f t="shared" ref="E4:E9" si="13">R4</f>
        <v>16350000</v>
      </c>
      <c r="F4" s="40">
        <f t="shared" ref="F4:F9" si="14">ROUND((E4/B4),0)</f>
        <v>26988</v>
      </c>
      <c r="G4" s="40">
        <f t="shared" ref="G4:G9" si="15">ROUND((E4/C4),0)</f>
        <v>22490</v>
      </c>
      <c r="H4" s="40">
        <f t="shared" ref="H4:H9" si="16">ROUND((E4/D4),0)</f>
        <v>18741</v>
      </c>
      <c r="I4" s="40" t="e">
        <f>#REF!</f>
        <v>#REF!</v>
      </c>
      <c r="J4" s="40">
        <f t="shared" ref="J4:J9" si="17">S4</f>
        <v>0</v>
      </c>
      <c r="O4" s="42">
        <v>0</v>
      </c>
      <c r="P4" s="42">
        <v>727</v>
      </c>
      <c r="Q4" s="42">
        <f t="shared" ref="Q4:Q9" si="18">P4/1.2</f>
        <v>605.83333333333337</v>
      </c>
      <c r="R4" s="43">
        <v>16350000</v>
      </c>
    </row>
    <row r="5" spans="1:20" s="42" customFormat="1" x14ac:dyDescent="0.25">
      <c r="A5" s="40">
        <f t="shared" si="9"/>
        <v>0</v>
      </c>
      <c r="B5" s="40">
        <f t="shared" si="10"/>
        <v>690.83333333333337</v>
      </c>
      <c r="C5" s="40">
        <f t="shared" si="11"/>
        <v>829</v>
      </c>
      <c r="D5" s="40">
        <f t="shared" si="12"/>
        <v>994.8</v>
      </c>
      <c r="E5" s="41">
        <f t="shared" si="13"/>
        <v>18000000</v>
      </c>
      <c r="F5" s="40">
        <f t="shared" si="14"/>
        <v>26055</v>
      </c>
      <c r="G5" s="40">
        <f t="shared" si="15"/>
        <v>21713</v>
      </c>
      <c r="H5" s="40">
        <f t="shared" si="16"/>
        <v>18094</v>
      </c>
      <c r="I5" s="40" t="e">
        <f>#REF!</f>
        <v>#REF!</v>
      </c>
      <c r="J5" s="40">
        <f t="shared" si="17"/>
        <v>0</v>
      </c>
      <c r="O5" s="42">
        <v>0</v>
      </c>
      <c r="P5" s="42">
        <v>829</v>
      </c>
      <c r="Q5" s="42">
        <f t="shared" si="18"/>
        <v>690.83333333333337</v>
      </c>
      <c r="R5" s="43">
        <v>18000000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ref="P6:P9" si="19">O6/1.2</f>
        <v>0</v>
      </c>
      <c r="Q6">
        <f t="shared" si="18"/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40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9"/>
        <v>0</v>
      </c>
      <c r="Q7">
        <f t="shared" si="18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9"/>
        <v>0</v>
      </c>
      <c r="Q8">
        <f t="shared" si="18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9"/>
        <v>0</v>
      </c>
      <c r="Q9">
        <f t="shared" si="18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6" t="s">
        <v>37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20" s="42" customFormat="1" x14ac:dyDescent="0.25">
      <c r="A16" s="40">
        <f t="shared" ref="A16:A28" si="32">N16</f>
        <v>0</v>
      </c>
      <c r="B16" s="40">
        <f t="shared" ref="B16:B28" si="33">Q16</f>
        <v>471</v>
      </c>
      <c r="C16" s="40">
        <f>B16*1.2</f>
        <v>565.19999999999993</v>
      </c>
      <c r="D16" s="40">
        <f t="shared" ref="D16:D28" si="34">C16*1.2</f>
        <v>678.2399999999999</v>
      </c>
      <c r="E16" s="41">
        <f t="shared" ref="E16:E28" si="35">R16</f>
        <v>15700000</v>
      </c>
      <c r="F16" s="40">
        <f t="shared" ref="F16:F28" si="36">ROUND((E16/B16),0)</f>
        <v>33333</v>
      </c>
      <c r="G16" s="40">
        <f t="shared" ref="G16:G28" si="37">ROUND((E16/C16),0)</f>
        <v>27778</v>
      </c>
      <c r="H16" s="40">
        <f t="shared" ref="H16:H28" si="38">ROUND((E16/D16),0)</f>
        <v>23148</v>
      </c>
      <c r="I16" s="40" t="e">
        <f>#REF!</f>
        <v>#REF!</v>
      </c>
      <c r="J16" s="40">
        <f t="shared" ref="J16:J28" si="39">S16</f>
        <v>0</v>
      </c>
      <c r="O16" s="42">
        <v>0</v>
      </c>
      <c r="P16" s="42">
        <f t="shared" ref="P16:Q28" si="40">O16/1.2</f>
        <v>0</v>
      </c>
      <c r="Q16" s="42">
        <v>471</v>
      </c>
      <c r="R16" s="43">
        <v>15700000</v>
      </c>
    </row>
    <row r="17" spans="1:24" x14ac:dyDescent="0.25">
      <c r="A17" s="4">
        <f t="shared" si="32"/>
        <v>0</v>
      </c>
      <c r="B17" s="4">
        <f t="shared" si="33"/>
        <v>472</v>
      </c>
      <c r="C17" s="4">
        <f t="shared" ref="C17:C28" si="41">B17*1.2</f>
        <v>566.4</v>
      </c>
      <c r="D17" s="4">
        <f t="shared" si="34"/>
        <v>679.68</v>
      </c>
      <c r="E17" s="5">
        <f t="shared" si="35"/>
        <v>12800000</v>
      </c>
      <c r="F17" s="9">
        <f t="shared" si="36"/>
        <v>27119</v>
      </c>
      <c r="G17" s="9">
        <f t="shared" si="37"/>
        <v>22599</v>
      </c>
      <c r="H17" s="9">
        <f t="shared" si="38"/>
        <v>18832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472</v>
      </c>
      <c r="R17" s="2">
        <v>12800000</v>
      </c>
    </row>
    <row r="18" spans="1:24" x14ac:dyDescent="0.25">
      <c r="A18" s="4">
        <f t="shared" si="32"/>
        <v>0</v>
      </c>
      <c r="B18" s="4">
        <f t="shared" si="33"/>
        <v>472</v>
      </c>
      <c r="C18" s="4">
        <f t="shared" si="41"/>
        <v>566.4</v>
      </c>
      <c r="D18" s="4">
        <f t="shared" si="34"/>
        <v>679.68</v>
      </c>
      <c r="E18" s="5">
        <f t="shared" si="35"/>
        <v>13100000</v>
      </c>
      <c r="F18" s="9">
        <f t="shared" si="36"/>
        <v>27754</v>
      </c>
      <c r="G18" s="9">
        <f t="shared" si="37"/>
        <v>23129</v>
      </c>
      <c r="H18" s="9">
        <f t="shared" si="38"/>
        <v>19274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472</v>
      </c>
      <c r="R18" s="2">
        <v>13100000</v>
      </c>
    </row>
    <row r="19" spans="1:24" s="50" customFormat="1" x14ac:dyDescent="0.25">
      <c r="A19" s="9">
        <f t="shared" si="32"/>
        <v>0</v>
      </c>
      <c r="B19" s="9">
        <f t="shared" si="33"/>
        <v>661</v>
      </c>
      <c r="C19" s="9">
        <f t="shared" si="41"/>
        <v>793.19999999999993</v>
      </c>
      <c r="D19" s="9">
        <f t="shared" si="34"/>
        <v>951.83999999999992</v>
      </c>
      <c r="E19" s="49">
        <f t="shared" si="35"/>
        <v>20000000</v>
      </c>
      <c r="F19" s="9">
        <f t="shared" si="36"/>
        <v>30257</v>
      </c>
      <c r="G19" s="9">
        <f t="shared" si="37"/>
        <v>25214</v>
      </c>
      <c r="H19" s="9">
        <f t="shared" si="38"/>
        <v>21012</v>
      </c>
      <c r="I19" s="9" t="e">
        <f>#REF!</f>
        <v>#REF!</v>
      </c>
      <c r="J19" s="9">
        <f t="shared" si="39"/>
        <v>0</v>
      </c>
      <c r="O19" s="50">
        <v>0</v>
      </c>
      <c r="P19" s="50">
        <f t="shared" si="40"/>
        <v>0</v>
      </c>
      <c r="Q19" s="50">
        <v>661</v>
      </c>
      <c r="R19" s="51">
        <v>20000000</v>
      </c>
    </row>
    <row r="20" spans="1:24" x14ac:dyDescent="0.25">
      <c r="A20" s="4">
        <f t="shared" si="32"/>
        <v>0</v>
      </c>
      <c r="B20" s="4">
        <f t="shared" si="33"/>
        <v>430</v>
      </c>
      <c r="C20" s="4">
        <f t="shared" si="41"/>
        <v>516</v>
      </c>
      <c r="D20" s="4">
        <f t="shared" si="34"/>
        <v>619.19999999999993</v>
      </c>
      <c r="E20" s="5">
        <f t="shared" si="35"/>
        <v>12400000</v>
      </c>
      <c r="F20" s="9">
        <f t="shared" si="36"/>
        <v>28837</v>
      </c>
      <c r="G20" s="9">
        <f t="shared" si="37"/>
        <v>24031</v>
      </c>
      <c r="H20" s="9">
        <f t="shared" si="38"/>
        <v>20026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v>430</v>
      </c>
      <c r="R20" s="2">
        <v>12400000</v>
      </c>
    </row>
    <row r="21" spans="1:24" x14ac:dyDescent="0.25">
      <c r="A21" s="4">
        <f t="shared" si="32"/>
        <v>0</v>
      </c>
      <c r="B21" s="4">
        <f t="shared" si="33"/>
        <v>472</v>
      </c>
      <c r="C21" s="4">
        <f t="shared" si="41"/>
        <v>566.4</v>
      </c>
      <c r="D21" s="4">
        <f t="shared" si="34"/>
        <v>679.68</v>
      </c>
      <c r="E21" s="5">
        <f t="shared" si="35"/>
        <v>12500000</v>
      </c>
      <c r="F21" s="9">
        <f t="shared" si="36"/>
        <v>26483</v>
      </c>
      <c r="G21" s="9">
        <f t="shared" si="37"/>
        <v>22069</v>
      </c>
      <c r="H21" s="9">
        <f t="shared" si="38"/>
        <v>18391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v>472</v>
      </c>
      <c r="R21" s="2">
        <v>12500000</v>
      </c>
    </row>
    <row r="22" spans="1:24" x14ac:dyDescent="0.25">
      <c r="A22" s="4">
        <f t="shared" ref="A22:A24" si="42">N22</f>
        <v>0</v>
      </c>
      <c r="B22" s="4">
        <f t="shared" ref="B22:B24" si="43">Q22</f>
        <v>854.16666666666674</v>
      </c>
      <c r="C22" s="4">
        <f t="shared" ref="C22:C24" si="44">B22*1.2</f>
        <v>1025</v>
      </c>
      <c r="D22" s="4">
        <f t="shared" ref="D22:D24" si="45">C22*1.2</f>
        <v>1230</v>
      </c>
      <c r="E22" s="5">
        <f t="shared" ref="E22:E24" si="46">R22</f>
        <v>18500000</v>
      </c>
      <c r="F22" s="9">
        <f t="shared" ref="F22:F24" si="47">ROUND((E22/B22),0)</f>
        <v>21659</v>
      </c>
      <c r="G22" s="9">
        <f t="shared" ref="G22:G24" si="48">ROUND((E22/C22),0)</f>
        <v>18049</v>
      </c>
      <c r="H22" s="9">
        <f t="shared" ref="H22:H24" si="49">ROUND((E22/D22),0)</f>
        <v>15041</v>
      </c>
      <c r="I22" s="4" t="e">
        <f>#REF!</f>
        <v>#REF!</v>
      </c>
      <c r="J22" s="4">
        <f t="shared" ref="J22:J24" si="50">S22</f>
        <v>0</v>
      </c>
      <c r="O22">
        <v>0</v>
      </c>
      <c r="P22">
        <v>1025</v>
      </c>
      <c r="Q22">
        <f t="shared" ref="Q22" si="51">P22/1.2</f>
        <v>854.16666666666674</v>
      </c>
      <c r="R22" s="2">
        <v>18500000</v>
      </c>
      <c r="U22" s="44"/>
    </row>
    <row r="23" spans="1:24" x14ac:dyDescent="0.25">
      <c r="A23" s="4">
        <f t="shared" si="42"/>
        <v>0</v>
      </c>
      <c r="B23" s="4">
        <f t="shared" si="43"/>
        <v>471</v>
      </c>
      <c r="C23" s="4">
        <f t="shared" si="44"/>
        <v>565.19999999999993</v>
      </c>
      <c r="D23" s="4">
        <f t="shared" si="45"/>
        <v>678.2399999999999</v>
      </c>
      <c r="E23" s="5">
        <f t="shared" si="46"/>
        <v>12800000</v>
      </c>
      <c r="F23" s="9">
        <f t="shared" si="47"/>
        <v>27176</v>
      </c>
      <c r="G23" s="9">
        <f t="shared" si="48"/>
        <v>22647</v>
      </c>
      <c r="H23" s="9">
        <f t="shared" si="49"/>
        <v>18872</v>
      </c>
      <c r="I23" s="4" t="e">
        <f>#REF!</f>
        <v>#REF!</v>
      </c>
      <c r="J23" s="4">
        <f t="shared" si="50"/>
        <v>0</v>
      </c>
      <c r="O23">
        <v>0</v>
      </c>
      <c r="P23">
        <f t="shared" ref="P23:P24" si="52">O23/1.2</f>
        <v>0</v>
      </c>
      <c r="Q23">
        <v>471</v>
      </c>
      <c r="R23" s="2">
        <v>12800000</v>
      </c>
    </row>
    <row r="24" spans="1:24" x14ac:dyDescent="0.25">
      <c r="A24" s="4">
        <f t="shared" si="42"/>
        <v>0</v>
      </c>
      <c r="B24" s="4">
        <f t="shared" si="43"/>
        <v>661</v>
      </c>
      <c r="C24" s="4">
        <f t="shared" si="44"/>
        <v>793.19999999999993</v>
      </c>
      <c r="D24" s="4">
        <f t="shared" si="45"/>
        <v>951.83999999999992</v>
      </c>
      <c r="E24" s="5">
        <f t="shared" si="46"/>
        <v>18500000</v>
      </c>
      <c r="F24" s="9">
        <f t="shared" si="47"/>
        <v>27988</v>
      </c>
      <c r="G24" s="9">
        <f t="shared" si="48"/>
        <v>23323</v>
      </c>
      <c r="H24" s="9">
        <f t="shared" si="49"/>
        <v>19436</v>
      </c>
      <c r="I24" s="4" t="e">
        <f>#REF!</f>
        <v>#REF!</v>
      </c>
      <c r="J24" s="4">
        <f t="shared" si="50"/>
        <v>0</v>
      </c>
      <c r="O24">
        <v>0</v>
      </c>
      <c r="P24">
        <f t="shared" si="52"/>
        <v>0</v>
      </c>
      <c r="Q24">
        <v>661</v>
      </c>
      <c r="R24" s="2">
        <v>18500000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30300</v>
      </c>
      <c r="X29" s="20" t="s">
        <v>39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2800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27500</v>
      </c>
      <c r="X31" s="22"/>
    </row>
    <row r="32" spans="1:24" ht="15.75" x14ac:dyDescent="0.25">
      <c r="E32" t="s">
        <v>40</v>
      </c>
      <c r="F32" s="7">
        <v>88.73</v>
      </c>
      <c r="G32" s="6">
        <f>F32*10.764</f>
        <v>955.08971999999994</v>
      </c>
      <c r="H32" s="6"/>
      <c r="S32" s="10"/>
      <c r="T32" s="10"/>
      <c r="U32" s="17" t="s">
        <v>16</v>
      </c>
      <c r="V32" s="18"/>
      <c r="W32" s="19">
        <f>W30</f>
        <v>2800</v>
      </c>
      <c r="X32" s="22"/>
    </row>
    <row r="33" spans="6:25" ht="15.75" x14ac:dyDescent="0.25">
      <c r="F33" s="7">
        <v>2.6</v>
      </c>
      <c r="G33" s="6">
        <f>F33*10.764</f>
        <v>27.9864</v>
      </c>
      <c r="S33" s="10"/>
      <c r="T33" s="10"/>
      <c r="U33" s="17" t="s">
        <v>17</v>
      </c>
      <c r="V33" s="23"/>
      <c r="W33" s="24">
        <f>X33-X34</f>
        <v>1</v>
      </c>
      <c r="X33" s="25">
        <v>2024</v>
      </c>
    </row>
    <row r="34" spans="6:25" ht="15.75" x14ac:dyDescent="0.25">
      <c r="F34" s="7">
        <f>SUM(F32:F33)</f>
        <v>91.33</v>
      </c>
      <c r="G34">
        <f>SUM(G32:G33)</f>
        <v>983.07611999999995</v>
      </c>
      <c r="S34" s="10"/>
      <c r="T34" s="10"/>
      <c r="U34" s="17" t="s">
        <v>18</v>
      </c>
      <c r="V34" s="23"/>
      <c r="W34" s="24">
        <f>W35-W33</f>
        <v>59</v>
      </c>
      <c r="X34" s="24">
        <v>2023</v>
      </c>
      <c r="Y34" t="s">
        <v>41</v>
      </c>
    </row>
    <row r="35" spans="6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6:25" ht="39" customHeight="1" x14ac:dyDescent="0.25">
      <c r="F36" s="7">
        <v>100.46</v>
      </c>
      <c r="P36" s="47" t="s">
        <v>42</v>
      </c>
      <c r="Q36" s="47"/>
      <c r="R36" s="47"/>
      <c r="S36" s="47"/>
      <c r="T36" s="48"/>
      <c r="U36" s="21" t="s">
        <v>20</v>
      </c>
      <c r="V36" s="23"/>
      <c r="W36" s="24">
        <f>90*W33/W35</f>
        <v>1.5</v>
      </c>
      <c r="X36" s="24"/>
    </row>
    <row r="37" spans="6:25" ht="15.75" x14ac:dyDescent="0.25">
      <c r="F37" s="7">
        <f>F36/F34</f>
        <v>1.0999671520858425</v>
      </c>
      <c r="U37" s="17"/>
      <c r="V37" s="26"/>
      <c r="W37" s="27">
        <v>0</v>
      </c>
      <c r="X37" s="27"/>
    </row>
    <row r="38" spans="6:25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0</v>
      </c>
      <c r="X38" s="22"/>
    </row>
    <row r="39" spans="6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2800</v>
      </c>
      <c r="X39" s="22"/>
    </row>
    <row r="40" spans="6:25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27500</v>
      </c>
      <c r="X40" s="22"/>
    </row>
    <row r="41" spans="6:25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6:25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30300</v>
      </c>
      <c r="X42" s="22"/>
    </row>
    <row r="43" spans="6:25" ht="15.75" x14ac:dyDescent="0.25">
      <c r="S43" s="10"/>
      <c r="T43" s="10"/>
      <c r="U43" s="23"/>
      <c r="V43" s="23"/>
      <c r="W43" s="24"/>
      <c r="X43" s="24"/>
    </row>
    <row r="44" spans="6:25" ht="15.75" x14ac:dyDescent="0.25">
      <c r="S44" s="10"/>
      <c r="T44" s="10"/>
      <c r="U44" s="28" t="s">
        <v>38</v>
      </c>
      <c r="V44" s="30"/>
      <c r="W44" s="25">
        <v>983</v>
      </c>
      <c r="X44" s="24"/>
    </row>
    <row r="45" spans="6:25" ht="15.75" x14ac:dyDescent="0.25">
      <c r="P45" s="13" t="s">
        <v>30</v>
      </c>
      <c r="S45" s="10"/>
      <c r="T45" s="11"/>
      <c r="U45" s="17" t="s">
        <v>24</v>
      </c>
      <c r="V45" s="31"/>
      <c r="W45" s="32">
        <f>W42*W44+X46</f>
        <v>29784900</v>
      </c>
      <c r="X45" s="45">
        <f>W45*0.75</f>
        <v>22338675</v>
      </c>
    </row>
    <row r="46" spans="6:25" ht="15.75" x14ac:dyDescent="0.25">
      <c r="S46" s="11"/>
      <c r="T46" s="10"/>
      <c r="U46" s="17" t="s">
        <v>25</v>
      </c>
      <c r="V46" s="23"/>
      <c r="W46" s="33">
        <f>W45*0.9</f>
        <v>26806410</v>
      </c>
      <c r="X46" s="34"/>
    </row>
    <row r="47" spans="6:25" ht="15.75" x14ac:dyDescent="0.25">
      <c r="S47" s="10"/>
      <c r="T47" s="10"/>
      <c r="U47" s="17" t="s">
        <v>26</v>
      </c>
      <c r="V47" s="23"/>
      <c r="W47" s="33">
        <f>W45*0.8</f>
        <v>23827920</v>
      </c>
      <c r="X47" s="33"/>
    </row>
    <row r="48" spans="6:25" ht="15.75" x14ac:dyDescent="0.25">
      <c r="O48" s="10"/>
      <c r="P48" s="10"/>
      <c r="Q48" s="10"/>
      <c r="R48" s="10"/>
      <c r="S48" s="10"/>
      <c r="T48" s="10"/>
      <c r="U48" s="17"/>
      <c r="V48" s="23"/>
      <c r="W48" s="35"/>
      <c r="X48" s="24"/>
    </row>
    <row r="49" spans="21:24" ht="15.75" x14ac:dyDescent="0.25">
      <c r="U49" s="36" t="s">
        <v>27</v>
      </c>
      <c r="V49" s="37"/>
      <c r="W49" s="38">
        <f>W30*W44</f>
        <v>2752400</v>
      </c>
      <c r="X49" s="38"/>
    </row>
    <row r="50" spans="21:24" ht="15.75" x14ac:dyDescent="0.25">
      <c r="U50" s="17" t="s">
        <v>28</v>
      </c>
      <c r="V50" s="23"/>
      <c r="W50" s="35"/>
      <c r="X50" s="35"/>
    </row>
    <row r="51" spans="21:24" ht="15.75" x14ac:dyDescent="0.25">
      <c r="U51" s="39" t="s">
        <v>29</v>
      </c>
      <c r="V51" s="35"/>
      <c r="W51" s="33">
        <f>W45*0.03/12</f>
        <v>74462.25</v>
      </c>
      <c r="X51" s="33"/>
    </row>
    <row r="56" spans="21:24" ht="15.75" x14ac:dyDescent="0.25">
      <c r="U56" s="17"/>
      <c r="V56" s="18"/>
      <c r="W56" s="19"/>
      <c r="X56" s="20"/>
    </row>
    <row r="57" spans="21:24" ht="15.75" x14ac:dyDescent="0.25">
      <c r="U57" s="21"/>
      <c r="V57" s="18"/>
      <c r="W57" s="19"/>
      <c r="X57" s="22"/>
    </row>
    <row r="58" spans="21:24" ht="15.75" x14ac:dyDescent="0.25">
      <c r="U58" s="17"/>
      <c r="V58" s="18"/>
      <c r="W58" s="19"/>
      <c r="X58" s="22"/>
    </row>
    <row r="59" spans="21:24" ht="15.75" x14ac:dyDescent="0.25">
      <c r="U59" s="17"/>
      <c r="V59" s="18"/>
      <c r="W59" s="19"/>
      <c r="X59" s="22"/>
    </row>
    <row r="60" spans="21:24" ht="15.75" x14ac:dyDescent="0.25">
      <c r="U60" s="17"/>
      <c r="V60" s="23"/>
      <c r="W60" s="24"/>
      <c r="X60" s="25"/>
    </row>
    <row r="61" spans="21:24" ht="15.75" x14ac:dyDescent="0.25">
      <c r="U61" s="17"/>
      <c r="V61" s="23"/>
      <c r="W61" s="24"/>
      <c r="X61" s="24"/>
    </row>
    <row r="62" spans="21:24" ht="15.75" x14ac:dyDescent="0.25">
      <c r="U62" s="17"/>
      <c r="V62" s="23"/>
      <c r="W62" s="24"/>
      <c r="X62" s="24"/>
    </row>
    <row r="63" spans="21:24" ht="15.75" x14ac:dyDescent="0.25">
      <c r="U63" s="21"/>
      <c r="V63" s="23"/>
      <c r="W63" s="24"/>
      <c r="X63" s="24"/>
    </row>
    <row r="64" spans="21:24" ht="15.75" x14ac:dyDescent="0.25">
      <c r="U64" s="17"/>
      <c r="V64" s="26"/>
      <c r="W64" s="27"/>
      <c r="X64" s="27"/>
    </row>
    <row r="65" spans="21:24" ht="15.75" x14ac:dyDescent="0.25">
      <c r="U65" s="17"/>
      <c r="V65" s="18"/>
      <c r="W65" s="19"/>
      <c r="X65" s="22"/>
    </row>
    <row r="66" spans="21:24" ht="15.75" x14ac:dyDescent="0.25">
      <c r="U66" s="17"/>
      <c r="V66" s="18"/>
      <c r="W66" s="19"/>
      <c r="X66" s="22"/>
    </row>
    <row r="67" spans="21:24" ht="15.75" x14ac:dyDescent="0.25">
      <c r="U67" s="17"/>
      <c r="V67" s="18"/>
      <c r="W67" s="19"/>
      <c r="X67" s="22"/>
    </row>
    <row r="68" spans="21:24" ht="15.75" x14ac:dyDescent="0.25">
      <c r="U68" s="23"/>
      <c r="V68" s="18"/>
      <c r="W68" s="19"/>
      <c r="X68" s="22"/>
    </row>
    <row r="69" spans="21:24" ht="15.75" x14ac:dyDescent="0.25">
      <c r="U69" s="28"/>
      <c r="V69" s="29"/>
      <c r="W69" s="20"/>
      <c r="X69" s="22"/>
    </row>
    <row r="70" spans="21:24" ht="15.75" x14ac:dyDescent="0.25">
      <c r="U70" s="23"/>
      <c r="V70" s="23"/>
      <c r="W70" s="24"/>
      <c r="X70" s="24"/>
    </row>
    <row r="71" spans="21:24" ht="15.75" x14ac:dyDescent="0.25">
      <c r="U71" s="28"/>
      <c r="V71" s="30"/>
      <c r="W71" s="25"/>
      <c r="X71" s="24"/>
    </row>
    <row r="72" spans="21:24" ht="15.75" x14ac:dyDescent="0.25">
      <c r="U72" s="17"/>
      <c r="V72" s="31"/>
      <c r="W72" s="32"/>
      <c r="X72" s="45"/>
    </row>
    <row r="73" spans="21:24" ht="15.75" x14ac:dyDescent="0.25">
      <c r="U73" s="17"/>
      <c r="V73" s="23"/>
      <c r="W73" s="33"/>
      <c r="X73" s="34"/>
    </row>
    <row r="74" spans="21:24" ht="15.75" x14ac:dyDescent="0.25">
      <c r="U74" s="17"/>
      <c r="V74" s="23"/>
      <c r="W74" s="33"/>
      <c r="X74" s="33"/>
    </row>
    <row r="75" spans="21:24" ht="15.75" x14ac:dyDescent="0.25">
      <c r="U75" s="17"/>
      <c r="V75" s="23"/>
      <c r="W75" s="35"/>
      <c r="X75" s="24"/>
    </row>
    <row r="76" spans="21:24" ht="15.75" x14ac:dyDescent="0.25">
      <c r="U76" s="36"/>
      <c r="V76" s="37"/>
      <c r="W76" s="38"/>
      <c r="X76" s="38"/>
    </row>
    <row r="77" spans="21:24" ht="15.75" x14ac:dyDescent="0.25">
      <c r="U77" s="17"/>
      <c r="V77" s="23"/>
      <c r="W77" s="35"/>
      <c r="X77" s="35"/>
    </row>
    <row r="78" spans="21:24" ht="15.75" x14ac:dyDescent="0.25">
      <c r="U78" s="39"/>
      <c r="V78" s="35"/>
      <c r="W78" s="33"/>
      <c r="X78" s="33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Y27" sqref="Y27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0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N37:O37"/>
  <sheetViews>
    <sheetView topLeftCell="A8" workbookViewId="0">
      <selection activeCell="S36" sqref="S36"/>
    </sheetView>
  </sheetViews>
  <sheetFormatPr defaultRowHeight="15" x14ac:dyDescent="0.25"/>
  <sheetData>
    <row r="37" spans="14:15" x14ac:dyDescent="0.25">
      <c r="N37">
        <v>67.569999999999993</v>
      </c>
      <c r="O37">
        <f>N37*10.764</f>
        <v>727.3234799999999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M39:N39"/>
  <sheetViews>
    <sheetView topLeftCell="A2" workbookViewId="0">
      <selection activeCell="N40" sqref="N40"/>
    </sheetView>
  </sheetViews>
  <sheetFormatPr defaultRowHeight="15" x14ac:dyDescent="0.25"/>
  <sheetData>
    <row r="39" spans="13:14" x14ac:dyDescent="0.25">
      <c r="M39">
        <v>76.97</v>
      </c>
      <c r="N39">
        <f>M39*10.764</f>
        <v>828.50507999999991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92B55-5A26-4C0F-A11F-D7FF8BE22F1E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34F85-0642-4FBD-895E-74E25C4BD07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39837-9475-4575-B5DC-D37013889EC8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0AB54-674B-4231-853C-A935741D12CE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BF6E0-68BE-41F5-8176-9D94F7CE0BB8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2024-07-25T05:31:08Z</dcterms:modified>
</cp:coreProperties>
</file>