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SOURABH DEEPAK JINDE - BOM\"/>
    </mc:Choice>
  </mc:AlternateContent>
  <xr:revisionPtr revIDLastSave="0" documentId="13_ncr:1_{DAA54AEC-CD84-4778-A383-BA9D5A0B984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17" i="19" l="1"/>
  <c r="U19" i="17"/>
  <c r="T17" i="19" l="1"/>
  <c r="T16" i="19"/>
  <c r="T15" i="19"/>
  <c r="G34" i="4"/>
  <c r="G33" i="4"/>
  <c r="Y14" i="18"/>
  <c r="Y13" i="18"/>
  <c r="Y12" i="18"/>
  <c r="T16" i="17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Y45" i="4"/>
  <c r="S41" i="4"/>
  <c r="Y46" i="4" l="1"/>
  <c r="Y47" i="4"/>
  <c r="W51" i="4"/>
  <c r="W47" i="4"/>
</calcChain>
</file>

<file path=xl/sharedStrings.xml><?xml version="1.0" encoding="utf-8"?>
<sst xmlns="http://schemas.openxmlformats.org/spreadsheetml/2006/main" count="51" uniqueCount="44">
  <si>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</si>
  <si>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</si>
  <si>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</si>
  <si>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</si>
  <si>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</si>
  <si>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</si>
  <si>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</si>
  <si>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</si>
  <si>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</si>
  <si>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</si>
  <si>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</si>
  <si>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</si>
  <si>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</si>
  <si>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</si>
  <si>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</si>
  <si>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</si>
  <si>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</si>
  <si>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</si>
  <si>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</si>
  <si>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</si>
  <si>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</si>
  <si>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</si>
  <si>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</si>
  <si>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</si>
  <si>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</si>
  <si>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</si>
  <si>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</si>
  <si>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</si>
  <si>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</si>
  <si>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</si>
  <si>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</si>
  <si>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</si>
  <si>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</si>
  <si>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</si>
  <si>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</si>
  <si>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</si>
  <si>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</si>
  <si>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</si>
  <si>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</si>
  <si>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 xml:space="preserve"> Bank Of Maharashtra ( T M C Branch Thane ) -  MR. SOURABH DEEPAK JINDE</t>
  </si>
  <si>
    <t>Agree CA</t>
  </si>
  <si>
    <t>As per Rera</t>
  </si>
  <si>
    <t>Approx</t>
  </si>
  <si>
    <t>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</si>
</sst>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35</xdr:row>
      <xdr:rowOff>77077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3D327B-20CE-4EB4-88DE-27521FDC8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62873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382244</xdr:colOff>
      <xdr:row>52</xdr:row>
      <xdr:rowOff>20276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E5F5EF-AD84-4532-BDE1-73B2302AA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16644" cy="8783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277455</xdr:colOff>
      <xdr:row>47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28F9AD-FEFB-4897-B378-3B128CE0C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11855" cy="8897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43</xdr:row>
      <xdr:rowOff>172544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213CB1-1B4B-4849-BBAC-86FCC3F0B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7840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315560</xdr:colOff>
      <xdr:row>40</xdr:row>
      <xdr:rowOff>105667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9C4580-30A0-481B-94DA-E1DDDDE1A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9960" cy="63921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201244</xdr:colOff>
      <xdr:row>31</xdr:row>
      <xdr:rowOff>115140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4C9C8E-5BFD-40BE-ABF0-36440638F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35644" cy="602064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40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D6C3CA-1930-432E-886E-A762BA77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7516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V45" sqref="V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s="47" customFormat="1" x14ac:dyDescent="0.25">
      <c r="A3" s="45">
        <f t="shared" ref="A3:A14" si="0">N3</f>
        <v>0</v>
      </c>
      <c r="B3" s="45">
        <f t="shared" ref="B3:B14" si="1">Q3</f>
        <v>647</v>
      </c>
      <c r="C3" s="45">
        <f>B3*1.2</f>
        <v>776.4</v>
      </c>
      <c r="D3" s="45">
        <f t="shared" ref="D3:D14" si="2">C3*1.2</f>
        <v>931.68</v>
      </c>
      <c r="E3" s="46">
        <f t="shared" ref="E3:E14" si="3">R3</f>
        <v>10217500</v>
      </c>
      <c r="F3" s="45">
        <f t="shared" ref="F3:F14" si="4">ROUND((E3/B3),0)</f>
        <v>15792</v>
      </c>
      <c r="G3" s="45">
        <f t="shared" ref="G3:G14" si="5">ROUND((E3/C3),0)</f>
        <v>13160</v>
      </c>
      <c r="H3" s="45">
        <f t="shared" ref="H3:H14" si="6">ROUND((E3/D3),0)</f>
        <v>10967</v>
      </c>
      <c r="I3" s="45" t="e">
        <f>#REF!</f>
        <v>#REF!</v>
      </c>
      <c r="J3" s="45">
        <f t="shared" ref="J3:J14" si="7">S3</f>
        <v>0</v>
      </c>
      <c r="O3" s="47">
        <v>0</v>
      </c>
      <c r="P3" s="47">
        <f t="shared" ref="P3:Q14" si="8">O3/1.2</f>
        <v>0</v>
      </c>
      <c r="Q3" s="47">
        <v>647</v>
      </c>
      <c r="R3" s="48">
        <v>10217500</v>
      </c>
    </row>
    <row r="4" spans="1:20" s="47" customFormat="1" x14ac:dyDescent="0.25">
      <c r="A4" s="45">
        <f t="shared" ref="A4:A9" si="9">N4</f>
        <v>0</v>
      </c>
      <c r="B4" s="45">
        <f t="shared" ref="B4:B9" si="10">Q4</f>
        <v>926</v>
      </c>
      <c r="C4" s="45">
        <f t="shared" ref="C4:C9" si="11">B4*1.2</f>
        <v>1111.2</v>
      </c>
      <c r="D4" s="45">
        <f t="shared" ref="D4:D9" si="12">C4*1.2</f>
        <v>1333.44</v>
      </c>
      <c r="E4" s="46">
        <f t="shared" ref="E4:E9" si="13">R4</f>
        <v>15117000</v>
      </c>
      <c r="F4" s="45">
        <f t="shared" ref="F4:F9" si="14">ROUND((E4/B4),0)</f>
        <v>16325</v>
      </c>
      <c r="G4" s="45">
        <f t="shared" ref="G4:G9" si="15">ROUND((E4/C4),0)</f>
        <v>13604</v>
      </c>
      <c r="H4" s="45">
        <f t="shared" ref="H4:H9" si="16">ROUND((E4/D4),0)</f>
        <v>11337</v>
      </c>
      <c r="I4" s="45" t="e">
        <f>#REF!</f>
        <v>#REF!</v>
      </c>
      <c r="J4" s="45">
        <f t="shared" ref="J4:J9" si="17">S4</f>
        <v>0</v>
      </c>
      <c r="O4" s="47">
        <v>0</v>
      </c>
      <c r="P4" s="47">
        <f t="shared" ref="P4:P9" si="18">O4/1.2</f>
        <v>0</v>
      </c>
      <c r="Q4" s="47">
        <v>926</v>
      </c>
      <c r="R4" s="48">
        <v>15117000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36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s="47" customFormat="1" x14ac:dyDescent="0.25">
      <c r="A16" s="45">
        <f t="shared" ref="A16:A28" si="32">N16</f>
        <v>0</v>
      </c>
      <c r="B16" s="45">
        <f t="shared" ref="B16:B28" si="33">Q16</f>
        <v>711</v>
      </c>
      <c r="C16" s="45">
        <f>B16*1.2</f>
        <v>853.19999999999993</v>
      </c>
      <c r="D16" s="45">
        <f t="shared" ref="D16:D28" si="34">C16*1.2</f>
        <v>1023.8399999999999</v>
      </c>
      <c r="E16" s="46">
        <f t="shared" ref="E16:E28" si="35">R16</f>
        <v>12600000</v>
      </c>
      <c r="F16" s="45">
        <f t="shared" ref="F16:F28" si="36">ROUND((E16/B16),0)</f>
        <v>17722</v>
      </c>
      <c r="G16" s="45">
        <f t="shared" ref="G16:G28" si="37">ROUND((E16/C16),0)</f>
        <v>14768</v>
      </c>
      <c r="H16" s="45">
        <f t="shared" ref="H16:H28" si="38">ROUND((E16/D16),0)</f>
        <v>12307</v>
      </c>
      <c r="I16" s="45" t="e">
        <f>#REF!</f>
        <v>#REF!</v>
      </c>
      <c r="J16" s="45">
        <f t="shared" ref="J16:J28" si="39">S16</f>
        <v>0</v>
      </c>
      <c r="O16" s="47">
        <v>0</v>
      </c>
      <c r="P16" s="47">
        <f t="shared" ref="P16:Q28" si="40">O16/1.2</f>
        <v>0</v>
      </c>
      <c r="Q16" s="47">
        <v>711</v>
      </c>
      <c r="R16" s="48">
        <v>12600000</v>
      </c>
    </row>
    <row r="17" spans="1:25" x14ac:dyDescent="0.25">
      <c r="A17" s="4">
        <f t="shared" si="32"/>
        <v>0</v>
      </c>
      <c r="B17" s="4">
        <f t="shared" si="33"/>
        <v>1050</v>
      </c>
      <c r="C17" s="4">
        <f t="shared" ref="C17:C28" si="41">B17*1.2</f>
        <v>1260</v>
      </c>
      <c r="D17" s="4">
        <f t="shared" si="34"/>
        <v>1512</v>
      </c>
      <c r="E17" s="5">
        <f t="shared" si="35"/>
        <v>14400000</v>
      </c>
      <c r="F17" s="9">
        <f t="shared" si="36"/>
        <v>13714</v>
      </c>
      <c r="G17" s="9">
        <f t="shared" si="37"/>
        <v>11429</v>
      </c>
      <c r="H17" s="9">
        <f t="shared" si="38"/>
        <v>9524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1050</v>
      </c>
      <c r="R17" s="2">
        <v>14400000</v>
      </c>
    </row>
    <row r="18" spans="1:25" x14ac:dyDescent="0.25">
      <c r="A18" s="4">
        <f t="shared" si="32"/>
        <v>0</v>
      </c>
      <c r="B18" s="4">
        <f t="shared" si="33"/>
        <v>620</v>
      </c>
      <c r="C18" s="4">
        <f t="shared" si="41"/>
        <v>744</v>
      </c>
      <c r="D18" s="4">
        <f t="shared" si="34"/>
        <v>892.8</v>
      </c>
      <c r="E18" s="5">
        <f t="shared" si="35"/>
        <v>9899000</v>
      </c>
      <c r="F18" s="9">
        <f t="shared" si="36"/>
        <v>15966</v>
      </c>
      <c r="G18" s="9">
        <f t="shared" si="37"/>
        <v>13305</v>
      </c>
      <c r="H18" s="9">
        <f t="shared" si="38"/>
        <v>11088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620</v>
      </c>
      <c r="R18" s="2">
        <v>9899000</v>
      </c>
    </row>
    <row r="19" spans="1:25" x14ac:dyDescent="0.25">
      <c r="A19" s="4">
        <f t="shared" si="32"/>
        <v>0</v>
      </c>
      <c r="B19" s="4">
        <f t="shared" si="33"/>
        <v>645</v>
      </c>
      <c r="C19" s="4">
        <f t="shared" si="41"/>
        <v>774</v>
      </c>
      <c r="D19" s="4">
        <f t="shared" si="34"/>
        <v>928.8</v>
      </c>
      <c r="E19" s="5">
        <f t="shared" si="35"/>
        <v>9800000</v>
      </c>
      <c r="F19" s="9">
        <f t="shared" si="36"/>
        <v>15194</v>
      </c>
      <c r="G19" s="9">
        <f t="shared" si="37"/>
        <v>12661</v>
      </c>
      <c r="H19" s="9">
        <f t="shared" si="38"/>
        <v>10551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645</v>
      </c>
      <c r="R19" s="2">
        <v>9800000</v>
      </c>
    </row>
    <row r="20" spans="1:25" x14ac:dyDescent="0.25">
      <c r="A20" s="4">
        <f t="shared" si="32"/>
        <v>0</v>
      </c>
      <c r="B20" s="4">
        <f t="shared" si="33"/>
        <v>872</v>
      </c>
      <c r="C20" s="4">
        <f t="shared" si="41"/>
        <v>1046.3999999999999</v>
      </c>
      <c r="D20" s="4">
        <f t="shared" si="34"/>
        <v>1255.6799999999998</v>
      </c>
      <c r="E20" s="5">
        <f t="shared" si="35"/>
        <v>0</v>
      </c>
      <c r="F20" s="9">
        <f t="shared" si="36"/>
        <v>0</v>
      </c>
      <c r="G20" s="9">
        <f t="shared" si="37"/>
        <v>0</v>
      </c>
      <c r="H20" s="9">
        <f t="shared" si="38"/>
        <v>0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872</v>
      </c>
      <c r="R20" s="2">
        <v>0</v>
      </c>
    </row>
    <row r="21" spans="1:25" x14ac:dyDescent="0.25">
      <c r="A21" s="4">
        <f t="shared" si="32"/>
        <v>0</v>
      </c>
      <c r="B21" s="4">
        <f t="shared" si="33"/>
        <v>1320.8333333333335</v>
      </c>
      <c r="C21" s="4">
        <f t="shared" si="41"/>
        <v>1585.0000000000002</v>
      </c>
      <c r="D21" s="4">
        <f t="shared" si="34"/>
        <v>1902.0000000000002</v>
      </c>
      <c r="E21" s="5">
        <f t="shared" si="35"/>
        <v>14400000</v>
      </c>
      <c r="F21" s="9">
        <f t="shared" si="36"/>
        <v>10902</v>
      </c>
      <c r="G21" s="9">
        <f t="shared" si="37"/>
        <v>9085</v>
      </c>
      <c r="H21" s="9">
        <f t="shared" si="38"/>
        <v>7571</v>
      </c>
      <c r="I21" s="4" t="e">
        <f>#REF!</f>
        <v>#REF!</v>
      </c>
      <c r="J21" s="4">
        <f t="shared" si="39"/>
        <v>0</v>
      </c>
      <c r="O21">
        <v>0</v>
      </c>
      <c r="P21">
        <v>1585</v>
      </c>
      <c r="Q21">
        <f t="shared" si="40"/>
        <v>1320.8333333333335</v>
      </c>
      <c r="R21" s="2">
        <v>14400000</v>
      </c>
    </row>
    <row r="22" spans="1:25" x14ac:dyDescent="0.25">
      <c r="A22" s="4">
        <f t="shared" ref="A22:A24" si="42">N22</f>
        <v>0</v>
      </c>
      <c r="B22" s="4">
        <f t="shared" ref="B22:B24" si="43">Q22</f>
        <v>998</v>
      </c>
      <c r="C22" s="4">
        <f t="shared" ref="C22:C24" si="44">B22*1.2</f>
        <v>1197.5999999999999</v>
      </c>
      <c r="D22" s="4">
        <f t="shared" ref="D22:D24" si="45">C22*1.2</f>
        <v>1437.12</v>
      </c>
      <c r="E22" s="5">
        <f t="shared" ref="E22:E24" si="46">R22</f>
        <v>14100000</v>
      </c>
      <c r="F22" s="9">
        <f t="shared" ref="F22:F24" si="47">ROUND((E22/B22),0)</f>
        <v>14128</v>
      </c>
      <c r="G22" s="9">
        <f t="shared" ref="G22:G24" si="48">ROUND((E22/C22),0)</f>
        <v>11774</v>
      </c>
      <c r="H22" s="9">
        <f t="shared" ref="H22:H24" si="49">ROUND((E22/D22),0)</f>
        <v>9811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998</v>
      </c>
      <c r="R22" s="2">
        <v>14100000</v>
      </c>
    </row>
    <row r="23" spans="1:25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2:Q24" si="52">P23/1.2</f>
        <v>0</v>
      </c>
      <c r="R23" s="2">
        <v>0</v>
      </c>
    </row>
    <row r="24" spans="1:25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17500</v>
      </c>
      <c r="X29" s="20" t="s">
        <v>38</v>
      </c>
      <c r="Y29" t="s">
        <v>42</v>
      </c>
    </row>
    <row r="30" spans="1:25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5" ht="15.75" x14ac:dyDescent="0.25">
      <c r="S31" s="10"/>
      <c r="T31" s="10"/>
      <c r="U31" s="17" t="s">
        <v>15</v>
      </c>
      <c r="V31" s="18"/>
      <c r="W31" s="19">
        <f>W29-W30</f>
        <v>15000</v>
      </c>
      <c r="X31" s="22"/>
    </row>
    <row r="32" spans="1:25" ht="15.75" x14ac:dyDescent="0.25">
      <c r="E32" t="s">
        <v>40</v>
      </c>
      <c r="F32" s="7">
        <v>60.094000000000001</v>
      </c>
      <c r="G32" s="6">
        <f>F32*10.764</f>
        <v>646.85181599999999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F33" s="7">
        <v>4.5750000000000002</v>
      </c>
      <c r="G33" s="6">
        <f>F33*10.764</f>
        <v>49.2453</v>
      </c>
      <c r="S33" s="10"/>
      <c r="T33" s="10"/>
      <c r="U33" s="17" t="s">
        <v>17</v>
      </c>
      <c r="V33" s="23"/>
      <c r="W33" s="24">
        <f>X33-X34</f>
        <v>-5</v>
      </c>
      <c r="X33" s="25">
        <v>2024</v>
      </c>
    </row>
    <row r="34" spans="6:25" ht="15.75" x14ac:dyDescent="0.25">
      <c r="G34">
        <f>SUM(G32:G33)</f>
        <v>696.09711600000003</v>
      </c>
      <c r="S34" s="10"/>
      <c r="T34" s="10"/>
      <c r="U34" s="17" t="s">
        <v>18</v>
      </c>
      <c r="V34" s="23"/>
      <c r="W34" s="24">
        <f>W35-W33</f>
        <v>65</v>
      </c>
      <c r="X34" s="41">
        <v>2029</v>
      </c>
      <c r="Y34" t="s">
        <v>41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3" t="s">
        <v>39</v>
      </c>
      <c r="Q36" s="43"/>
      <c r="R36" s="43"/>
      <c r="S36" s="43"/>
      <c r="T36" s="44"/>
      <c r="U36" s="21" t="s">
        <v>20</v>
      </c>
      <c r="V36" s="23"/>
      <c r="W36" s="24">
        <f>90*W33/W35</f>
        <v>-7.5</v>
      </c>
      <c r="X36" s="24"/>
    </row>
    <row r="37" spans="6:25" ht="15.75" x14ac:dyDescent="0.25">
      <c r="U37" s="17"/>
      <c r="V37" s="26"/>
      <c r="W37" s="27">
        <v>0</v>
      </c>
      <c r="X37" s="27"/>
    </row>
    <row r="38" spans="6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6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15000</v>
      </c>
      <c r="X40" s="22"/>
    </row>
    <row r="41" spans="6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17500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37</v>
      </c>
      <c r="V44" s="30"/>
      <c r="W44" s="25">
        <v>696</v>
      </c>
      <c r="X44" s="24" t="s">
        <v>43</v>
      </c>
    </row>
    <row r="45" spans="6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12180000</v>
      </c>
      <c r="X45" s="33">
        <v>600000</v>
      </c>
      <c r="Y45" s="16">
        <f>W45+X45</f>
        <v>12780000</v>
      </c>
    </row>
    <row r="46" spans="6:25" ht="15.75" x14ac:dyDescent="0.25">
      <c r="S46" s="11"/>
      <c r="T46" s="10"/>
      <c r="U46" s="17" t="s">
        <v>24</v>
      </c>
      <c r="V46" s="23"/>
      <c r="W46" s="34">
        <f>W45*0.9</f>
        <v>10962000</v>
      </c>
      <c r="X46" s="35"/>
      <c r="Y46" s="16">
        <f>Y45*0.9</f>
        <v>11502000</v>
      </c>
    </row>
    <row r="47" spans="6:25" ht="15.75" x14ac:dyDescent="0.25">
      <c r="S47" s="10"/>
      <c r="T47" s="10"/>
      <c r="U47" s="17" t="s">
        <v>25</v>
      </c>
      <c r="V47" s="23"/>
      <c r="W47" s="34">
        <f>W45*0.8</f>
        <v>9744000</v>
      </c>
      <c r="X47" s="34"/>
      <c r="Y47" s="16">
        <f>Y45*0.8</f>
        <v>10224000</v>
      </c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1740000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25375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11" sqref="S1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16:U19"/>
  <sheetViews>
    <sheetView topLeftCell="A7" zoomScaleNormal="100" workbookViewId="0">
      <selection activeCell="S21" sqref="S21"/>
    </sheetView>
  </sheetViews>
  <sheetFormatPr defaultRowHeight="15" x14ac:dyDescent="0.25"/>
  <cols>
    <col min="21" max="21" width="18.42578125" customWidth="1"/>
  </cols>
  <sheetData>
    <row r="16" spans="19:21" x14ac:dyDescent="0.25">
      <c r="S16">
        <v>60.094000000000001</v>
      </c>
      <c r="T16">
        <f>S16*10.764</f>
        <v>646.85181599999999</v>
      </c>
      <c r="U16">
        <v>9521000</v>
      </c>
    </row>
    <row r="17" spans="21:21" x14ac:dyDescent="0.25">
      <c r="U17">
        <v>666500</v>
      </c>
    </row>
    <row r="18" spans="21:21" x14ac:dyDescent="0.25">
      <c r="U18">
        <v>30000</v>
      </c>
    </row>
    <row r="19" spans="21:21" x14ac:dyDescent="0.25">
      <c r="U19">
        <f>SUM(U16:U18)</f>
        <v>10217500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2:Y14"/>
  <sheetViews>
    <sheetView topLeftCell="F1" zoomScaleNormal="100" workbookViewId="0">
      <selection activeCell="Z14" sqref="Z14"/>
    </sheetView>
  </sheetViews>
  <sheetFormatPr defaultRowHeight="15" x14ac:dyDescent="0.25"/>
  <sheetData>
    <row r="12" spans="24:25" x14ac:dyDescent="0.25">
      <c r="X12">
        <v>60.094000000000001</v>
      </c>
      <c r="Y12">
        <f>X12*10.764</f>
        <v>646.85181599999999</v>
      </c>
    </row>
    <row r="13" spans="24:25" x14ac:dyDescent="0.25">
      <c r="X13">
        <v>4.5750000000000002</v>
      </c>
      <c r="Y13">
        <f>X13*10.764</f>
        <v>49.2453</v>
      </c>
    </row>
    <row r="14" spans="24:25" x14ac:dyDescent="0.25">
      <c r="Y14">
        <f>SUM(Y12:Y13)</f>
        <v>696.09711600000003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17"/>
  <sheetViews>
    <sheetView workbookViewId="0">
      <selection activeCell="V23" sqref="V23"/>
    </sheetView>
  </sheetViews>
  <sheetFormatPr defaultRowHeight="15" x14ac:dyDescent="0.25"/>
  <cols>
    <col min="22" max="22" width="21.5703125" customWidth="1"/>
  </cols>
  <sheetData>
    <row r="1" spans="1:22" x14ac:dyDescent="0.25">
      <c r="A1" s="6"/>
    </row>
    <row r="14" spans="1:22" x14ac:dyDescent="0.25">
      <c r="V14">
        <v>14100000</v>
      </c>
    </row>
    <row r="15" spans="1:22" x14ac:dyDescent="0.25">
      <c r="S15">
        <v>80.997</v>
      </c>
      <c r="T15">
        <f>S15*10.764</f>
        <v>871.85170799999992</v>
      </c>
      <c r="V15">
        <v>987000</v>
      </c>
    </row>
    <row r="16" spans="1:22" x14ac:dyDescent="0.25">
      <c r="S16">
        <v>5.008</v>
      </c>
      <c r="T16">
        <f>S16*10.764</f>
        <v>53.906112</v>
      </c>
      <c r="V16">
        <v>30000</v>
      </c>
    </row>
    <row r="17" spans="20:22" x14ac:dyDescent="0.25">
      <c r="T17">
        <f>SUM(T15:T16)</f>
        <v>925.75781999999992</v>
      </c>
      <c r="V17">
        <f>SUM(V14:V16)</f>
        <v>15117000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2024-07-23T05:14:43Z</dcterms:modified>
</cp:coreProperties>
</file>