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115-PC\Desktop\Approx value\Mrs. Bakula Vijay Kharvi\"/>
    </mc:Choice>
  </mc:AlternateContent>
  <xr:revisionPtr revIDLastSave="0" documentId="13_ncr:1_{4AFCA92D-A872-4C4B-BD6A-BAEBA710E3F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6" sheetId="39" r:id="rId9"/>
    <sheet name="Sheet7" sheetId="40" r:id="rId10"/>
    <sheet name="Sheet8" sheetId="41" r:id="rId11"/>
    <sheet name="Sheet5" sheetId="42" r:id="rId12"/>
    <sheet name="Sheet9" sheetId="43" r:id="rId13"/>
  </sheets>
  <calcPr calcId="191029"/>
</workbook>
</file>

<file path=xl/calcChain.xml><?xml version="1.0" encoding="utf-8"?>
<calcChain xmlns="http://schemas.openxmlformats.org/spreadsheetml/2006/main">
  <c r="Q7" i="4" l="1"/>
  <c r="S20" i="4"/>
  <c r="R20" i="4"/>
  <c r="P6" i="4"/>
  <c r="Q6" i="4" s="1"/>
  <c r="Q8" i="4"/>
  <c r="Q9" i="4"/>
  <c r="Q3" i="4"/>
  <c r="Q4" i="4"/>
  <c r="Q5" i="4"/>
  <c r="H17" i="39"/>
  <c r="H11" i="39"/>
  <c r="H12" i="39"/>
  <c r="H13" i="39"/>
  <c r="H14" i="39"/>
  <c r="H15" i="39"/>
  <c r="H16" i="39"/>
  <c r="H10" i="39"/>
  <c r="D28" i="23" l="1"/>
  <c r="C18" i="25" l="1"/>
  <c r="N8" i="24"/>
  <c r="N7" i="24"/>
  <c r="N6" i="24"/>
  <c r="N5" i="24"/>
  <c r="I1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D23" i="23" l="1"/>
  <c r="C5" i="23"/>
  <c r="Q2" i="4" l="1"/>
  <c r="B2" i="4" s="1"/>
  <c r="C2" i="4" s="1"/>
  <c r="D2" i="4" s="1"/>
  <c r="B3" i="4"/>
  <c r="C3" i="4" s="1"/>
  <c r="D3" i="4" s="1"/>
  <c r="B4" i="4"/>
  <c r="C4" i="4" s="1"/>
  <c r="D4" i="4" s="1"/>
  <c r="N13" i="24"/>
  <c r="F2" i="24"/>
  <c r="H2" i="24" s="1"/>
  <c r="E2" i="24"/>
  <c r="G2" i="24" s="1"/>
  <c r="G21" i="4"/>
  <c r="N18" i="24"/>
  <c r="N17" i="24"/>
  <c r="N16" i="24"/>
  <c r="N12" i="24"/>
  <c r="B5" i="4"/>
  <c r="C5" i="4" s="1"/>
  <c r="D5" i="4" s="1"/>
  <c r="J5" i="4"/>
  <c r="I5" i="4"/>
  <c r="E5" i="4"/>
  <c r="A5" i="4"/>
  <c r="J4" i="4"/>
  <c r="I4" i="4"/>
  <c r="E4" i="4"/>
  <c r="A4" i="4"/>
  <c r="J3" i="4"/>
  <c r="I3" i="4"/>
  <c r="E3" i="4"/>
  <c r="A3" i="4"/>
  <c r="J2" i="4"/>
  <c r="I2" i="4"/>
  <c r="E2" i="4"/>
  <c r="A2" i="4"/>
  <c r="G4" i="4" l="1"/>
  <c r="H4" i="4"/>
  <c r="G3" i="4"/>
  <c r="H3" i="4"/>
  <c r="H5" i="4"/>
  <c r="G5" i="4"/>
  <c r="H22" i="4"/>
  <c r="I21" i="4"/>
  <c r="I2" i="24"/>
  <c r="G24" i="4"/>
  <c r="H2" i="4"/>
  <c r="F2" i="4"/>
  <c r="F3" i="4"/>
  <c r="F4" i="4"/>
  <c r="F5" i="4"/>
  <c r="G2" i="4"/>
  <c r="G26" i="4" l="1"/>
  <c r="H24" i="4"/>
  <c r="G2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l="1"/>
  <c r="C25" i="23"/>
  <c r="C21" i="23"/>
  <c r="J9" i="4" l="1"/>
  <c r="I9" i="4"/>
  <c r="E9" i="4"/>
  <c r="A9" i="4"/>
  <c r="J8" i="4"/>
  <c r="I8" i="4"/>
  <c r="E8" i="4"/>
  <c r="A8" i="4"/>
  <c r="J7" i="4"/>
  <c r="I7" i="4"/>
  <c r="E7" i="4"/>
  <c r="A7" i="4"/>
  <c r="J6" i="4"/>
  <c r="I6" i="4"/>
  <c r="E6" i="4"/>
  <c r="A6" i="4"/>
  <c r="B6" i="4" l="1"/>
  <c r="B8" i="4"/>
  <c r="B7" i="4"/>
  <c r="B9" i="4"/>
  <c r="C9" i="4" l="1"/>
  <c r="G9" i="4" s="1"/>
  <c r="I14" i="4" s="1"/>
  <c r="F9" i="4"/>
  <c r="C8" i="4"/>
  <c r="G8" i="4" s="1"/>
  <c r="F8" i="4"/>
  <c r="C7" i="4"/>
  <c r="G7" i="4" s="1"/>
  <c r="F7" i="4"/>
  <c r="C6" i="4"/>
  <c r="G6" i="4" s="1"/>
  <c r="F6" i="4"/>
  <c r="D9" i="4"/>
  <c r="H9" i="4" s="1"/>
  <c r="D8" i="4" l="1"/>
  <c r="H8" i="4" s="1"/>
  <c r="D6" i="4"/>
  <c r="H6" i="4" s="1"/>
  <c r="D7" i="4"/>
  <c r="H7" i="4" s="1"/>
</calcChain>
</file>

<file path=xl/sharedStrings.xml><?xml version="1.0" encoding="utf-8"?>
<sst xmlns="http://schemas.openxmlformats.org/spreadsheetml/2006/main" count="131" uniqueCount="100">
  <si>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</si>
  <si>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</si>
  <si>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</si>
  <si>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</si>
  <si>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</si>
  <si>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</si>
  <si>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</si>
  <si>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</si>
  <si>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</si>
  <si>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</si>
  <si>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</si>
  <si>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</si>
  <si>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</si>
  <si>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</si>
  <si>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</si>
  <si>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</si>
  <si>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</si>
  <si>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</si>
  <si>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</si>
  <si>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</si>
  <si>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</si>
  <si>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</si>
  <si>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</si>
  <si>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</si>
  <si>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</si>
  <si>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</si>
  <si>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</si>
  <si>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</si>
  <si>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</si>
  <si>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</si>
  <si>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</si>
  <si>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</si>
  <si>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</si>
  <si>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</si>
  <si>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</si>
  <si>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</si>
  <si>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</si>
  <si>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</si>
  <si>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</si>
  <si>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</si>
  <si>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</si>
  <si>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</si>
  <si>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</si>
  <si>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</si>
  <si>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</si>
  <si>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</si>
  <si>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</si>
  <si>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</si>
  <si>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</si>
  <si>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</si>
  <si>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</si>
  <si>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</si>
  <si>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</si>
  <si>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</si>
  <si>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</si>
  <si>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</si>
  <si>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</si>
  <si>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</si>
  <si>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</si>
  <si>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</si>
  <si>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</si>
  <si>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</si>
  <si>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</si>
  <si>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</si>
  <si>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</si>
  <si>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</si>
  <si>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</si>
  <si>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</si>
  <si>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</si>
  <si>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</si>
  <si>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</si>
  <si>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</si>
  <si>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</si>
  <si>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</si>
  <si>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</si>
  <si>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</si>
  <si>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</si>
  <si>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</si>
  <si>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</si>
  <si>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</si>
  <si>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</si>
  <si>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</si>
  <si>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</si>
  <si>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</si>
  <si>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</si>
  <si>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</si>
  <si>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</si>
  <si>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</si>
  <si>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</si>
  <si>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</si>
  <si>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</si>
  <si>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</si>
  <si>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</si>
  <si>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</si>
  <si>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</si>
  <si>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</si>
  <si>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</si>
  <si>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</si>
  <si>
    <t>Prise Indicatotrs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</si>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</sst>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5" fillId="0" borderId="0" xfId="0" applyFont="1" applyAlignment="1">
      <alignment horizontal="right" wrapText="1"/>
    </xf>
    <xf numFmtId="1" fontId="0" fillId="0" borderId="0" xfId="0" applyNumberFormat="1"/>
    <xf numFmtId="1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4</xdr:row>
      <xdr:rowOff>161925</xdr:rowOff>
    </xdr:from>
    <xdr:to>
      <xdr:col>28</xdr:col>
      <xdr:colOff>592955</xdr:colOff>
      <xdr:row>52</xdr:row>
      <xdr:rowOff>39322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BF086-C97B-68DF-FDE9-C5B8A95D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923925"/>
          <a:ext cx="17233130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28</xdr:col>
      <xdr:colOff>554909</xdr:colOff>
      <xdr:row>49</xdr:row>
      <xdr:rowOff>1170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4C1D6B-74DB-9E7E-E3B0-A1D808CC1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17623709" cy="8383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28</xdr:col>
      <xdr:colOff>573962</xdr:colOff>
      <xdr:row>55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4A448-720C-202B-AA24-C5407252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17642762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26</xdr:col>
      <xdr:colOff>549531</xdr:colOff>
      <xdr:row>48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B603F3-968E-F117-57F5-B3C58BB6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6309076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23</xdr:col>
      <xdr:colOff>478273</xdr:colOff>
      <xdr:row>50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33B40-ED77-4FAD-9C8C-8ED34C84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14499073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23</xdr:col>
      <xdr:colOff>539523</xdr:colOff>
      <xdr:row>47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B9E16-1076-30AE-4729-1F8302C7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4622916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429365</xdr:colOff>
      <xdr:row>41</xdr:row>
      <xdr:rowOff>58195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28755-A932-3087-0F9F-328EDC1F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5306165" cy="7487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11</xdr:col>
      <xdr:colOff>277199</xdr:colOff>
      <xdr:row>47</xdr:row>
      <xdr:rowOff>86827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7A0CB8-3218-3666-50F4-C3085455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6982799" cy="78973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17</xdr:col>
      <xdr:colOff>449014</xdr:colOff>
      <xdr:row>43</xdr:row>
      <xdr:rowOff>29616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A27FD1-0B25-5FFB-08A8-044EB6F46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9593014" cy="7459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workbookViewId="0">
      <selection activeCell="E14" sqref="E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74"/>
      <c r="H1" s="74"/>
    </row>
    <row r="2" spans="2:17" ht="15.75" thickBot="1" x14ac:dyDescent="0.3">
      <c r="D2">
        <f>40700*0.05</f>
        <v>2035</v>
      </c>
      <c r="E2" s="61">
        <f>C3+D2</f>
        <v>38735</v>
      </c>
      <c r="G2" s="114" t="s">
        <v>75</v>
      </c>
      <c r="H2" s="115"/>
    </row>
    <row r="3" spans="2:17" ht="15.75" thickBot="1" x14ac:dyDescent="0.3">
      <c r="B3" s="41" t="s">
        <v>59</v>
      </c>
      <c r="C3" s="52">
        <v>36700</v>
      </c>
      <c r="D3" s="41"/>
      <c r="E3" s="41"/>
      <c r="F3" s="41"/>
      <c r="G3" s="75" t="s">
        <v>76</v>
      </c>
      <c r="H3" s="76" t="s">
        <v>77</v>
      </c>
      <c r="I3" s="77"/>
      <c r="K3" s="78" t="s">
        <v>78</v>
      </c>
      <c r="L3" s="79"/>
      <c r="N3" s="80" t="s">
        <v>79</v>
      </c>
      <c r="O3" s="81"/>
      <c r="P3" s="81"/>
      <c r="Q3" s="82"/>
    </row>
    <row r="4" spans="2:17" ht="27" thickBot="1" x14ac:dyDescent="0.3">
      <c r="B4" s="41" t="s">
        <v>60</v>
      </c>
      <c r="C4" s="52">
        <v>0</v>
      </c>
      <c r="D4" s="41"/>
      <c r="E4" s="41"/>
      <c r="F4" s="41"/>
      <c r="G4" s="83">
        <v>1</v>
      </c>
      <c r="H4" s="84">
        <v>0</v>
      </c>
      <c r="I4" s="85">
        <v>100</v>
      </c>
      <c r="K4" s="86" t="s">
        <v>39</v>
      </c>
      <c r="L4" s="87" t="s">
        <v>40</v>
      </c>
      <c r="N4" s="75" t="s">
        <v>76</v>
      </c>
      <c r="O4" s="88" t="s">
        <v>77</v>
      </c>
      <c r="P4" s="89"/>
    </row>
    <row r="5" spans="2:17" ht="15.75" thickBot="1" x14ac:dyDescent="0.3">
      <c r="B5" s="41" t="s">
        <v>80</v>
      </c>
      <c r="C5" s="56">
        <f>C3+C4</f>
        <v>36700</v>
      </c>
      <c r="D5" s="57" t="s">
        <v>61</v>
      </c>
      <c r="E5" s="58">
        <f>ROUND(C5/10.764,0)</f>
        <v>3410</v>
      </c>
      <c r="F5" s="57" t="s">
        <v>62</v>
      </c>
      <c r="G5" s="83">
        <v>2</v>
      </c>
      <c r="H5" s="84">
        <v>0</v>
      </c>
      <c r="I5" s="85">
        <v>100</v>
      </c>
      <c r="K5" s="85">
        <v>2554.8123374210331</v>
      </c>
      <c r="L5" s="90">
        <v>2248.2348569305091</v>
      </c>
      <c r="N5" s="83">
        <v>1</v>
      </c>
      <c r="O5" s="91">
        <v>0</v>
      </c>
      <c r="P5" s="85">
        <v>100</v>
      </c>
    </row>
    <row r="6" spans="2:17" ht="15.75" thickBot="1" x14ac:dyDescent="0.3">
      <c r="B6" s="41" t="s">
        <v>81</v>
      </c>
      <c r="C6" s="52">
        <v>12500</v>
      </c>
      <c r="D6" s="41"/>
      <c r="E6" s="41"/>
      <c r="F6" s="41"/>
      <c r="G6" s="83">
        <v>3</v>
      </c>
      <c r="H6" s="84">
        <v>5</v>
      </c>
      <c r="I6" s="85">
        <v>95</v>
      </c>
      <c r="K6" s="92" t="s">
        <v>2</v>
      </c>
      <c r="L6" s="93" t="s">
        <v>42</v>
      </c>
      <c r="N6" s="83">
        <v>2</v>
      </c>
      <c r="O6" s="91">
        <v>0</v>
      </c>
      <c r="P6" s="85">
        <v>100</v>
      </c>
    </row>
    <row r="7" spans="2:17" ht="15.75" thickBot="1" x14ac:dyDescent="0.3">
      <c r="B7" s="41" t="s">
        <v>82</v>
      </c>
      <c r="C7" s="56">
        <f>C5-C6</f>
        <v>24200</v>
      </c>
      <c r="D7" s="41"/>
      <c r="E7" s="41"/>
      <c r="F7" s="41"/>
      <c r="G7" s="83">
        <v>4</v>
      </c>
      <c r="H7" s="84">
        <v>5</v>
      </c>
      <c r="I7" s="85">
        <v>95</v>
      </c>
      <c r="K7" s="85" t="s">
        <v>48</v>
      </c>
      <c r="L7" s="90" t="s">
        <v>49</v>
      </c>
      <c r="N7" s="83">
        <v>3</v>
      </c>
      <c r="O7" s="91">
        <v>5</v>
      </c>
      <c r="P7" s="85">
        <v>95</v>
      </c>
    </row>
    <row r="8" spans="2:17" ht="15.75" thickBot="1" x14ac:dyDescent="0.3">
      <c r="B8" s="41" t="s">
        <v>83</v>
      </c>
      <c r="C8" s="94">
        <v>0.14000000000000001</v>
      </c>
      <c r="D8" s="95">
        <f>1-C8</f>
        <v>0.86</v>
      </c>
      <c r="E8" s="41"/>
      <c r="F8" s="41"/>
      <c r="G8" s="83">
        <v>5</v>
      </c>
      <c r="H8" s="84">
        <v>5</v>
      </c>
      <c r="I8" s="85">
        <v>95</v>
      </c>
      <c r="K8" s="85"/>
      <c r="L8" s="90"/>
      <c r="N8" s="83">
        <v>4</v>
      </c>
      <c r="O8" s="91">
        <v>5</v>
      </c>
      <c r="P8" s="85">
        <v>95</v>
      </c>
    </row>
    <row r="9" spans="2:17" ht="15.75" thickBot="1" x14ac:dyDescent="0.3">
      <c r="B9" s="59" t="s">
        <v>84</v>
      </c>
      <c r="D9" s="56">
        <f>ROUND(C7*D8,0)</f>
        <v>20812</v>
      </c>
      <c r="E9" s="41"/>
      <c r="F9" s="41"/>
      <c r="G9" s="83">
        <v>6</v>
      </c>
      <c r="H9" s="84">
        <v>6</v>
      </c>
      <c r="I9" s="85">
        <v>94</v>
      </c>
      <c r="K9" s="96" t="s">
        <v>46</v>
      </c>
      <c r="L9" s="97">
        <v>0.05</v>
      </c>
      <c r="N9" s="83">
        <v>5</v>
      </c>
      <c r="O9" s="91">
        <v>5</v>
      </c>
      <c r="P9" s="85">
        <v>95</v>
      </c>
    </row>
    <row r="10" spans="2:17" ht="15.75" thickBot="1" x14ac:dyDescent="0.3">
      <c r="B10" s="41" t="s">
        <v>85</v>
      </c>
      <c r="C10" s="56">
        <f>C6+D9</f>
        <v>33312</v>
      </c>
      <c r="D10" s="57" t="s">
        <v>61</v>
      </c>
      <c r="E10" s="58">
        <f>ROUND(C10/10.764,0)</f>
        <v>3095</v>
      </c>
      <c r="F10" s="57" t="s">
        <v>62</v>
      </c>
      <c r="G10" s="83">
        <v>7</v>
      </c>
      <c r="H10" s="84">
        <v>7</v>
      </c>
      <c r="I10" s="85">
        <v>93</v>
      </c>
      <c r="K10" s="98" t="s">
        <v>52</v>
      </c>
      <c r="L10" s="97">
        <v>0.1</v>
      </c>
      <c r="N10" s="83">
        <v>6</v>
      </c>
      <c r="O10" s="91">
        <v>6.5</v>
      </c>
      <c r="P10" s="85">
        <f t="shared" ref="P10:P63" si="0">P9-1.5</f>
        <v>93.5</v>
      </c>
    </row>
    <row r="11" spans="2:17" ht="15.75" thickBot="1" x14ac:dyDescent="0.3">
      <c r="C11" s="60"/>
      <c r="G11" s="83">
        <v>8</v>
      </c>
      <c r="H11" s="84">
        <v>8</v>
      </c>
      <c r="I11" s="85">
        <v>92</v>
      </c>
      <c r="K11" s="85" t="s">
        <v>54</v>
      </c>
      <c r="L11" s="97">
        <v>0.15</v>
      </c>
      <c r="N11" s="83">
        <v>7</v>
      </c>
      <c r="O11" s="91">
        <v>8</v>
      </c>
      <c r="P11" s="85">
        <f t="shared" si="0"/>
        <v>92</v>
      </c>
    </row>
    <row r="12" spans="2:17" ht="15.75" thickBot="1" x14ac:dyDescent="0.3">
      <c r="B12" s="47" t="s">
        <v>63</v>
      </c>
      <c r="C12" s="62">
        <v>2024</v>
      </c>
      <c r="E12" s="61"/>
      <c r="G12" s="83">
        <v>9</v>
      </c>
      <c r="H12" s="84">
        <v>9</v>
      </c>
      <c r="I12" s="85">
        <v>91</v>
      </c>
      <c r="K12" s="99" t="s">
        <v>56</v>
      </c>
      <c r="L12" s="100">
        <v>0.2</v>
      </c>
      <c r="N12" s="83">
        <v>8</v>
      </c>
      <c r="O12" s="91">
        <v>9.5</v>
      </c>
      <c r="P12" s="85">
        <f t="shared" si="0"/>
        <v>90.5</v>
      </c>
    </row>
    <row r="13" spans="2:17" ht="15.75" thickBot="1" x14ac:dyDescent="0.3">
      <c r="B13" s="47" t="s">
        <v>64</v>
      </c>
      <c r="C13" s="62">
        <v>2010</v>
      </c>
      <c r="D13" s="61"/>
      <c r="G13" s="83">
        <v>10</v>
      </c>
      <c r="H13" s="84">
        <v>10</v>
      </c>
      <c r="I13" s="85">
        <v>90</v>
      </c>
      <c r="K13" s="101"/>
      <c r="L13" s="102"/>
      <c r="N13" s="83">
        <v>9</v>
      </c>
      <c r="O13" s="91">
        <v>11</v>
      </c>
      <c r="P13" s="85">
        <f t="shared" si="0"/>
        <v>89</v>
      </c>
    </row>
    <row r="14" spans="2:17" ht="15.75" thickBot="1" x14ac:dyDescent="0.3">
      <c r="B14" s="47" t="s">
        <v>65</v>
      </c>
      <c r="C14" s="62">
        <f>C12-C13</f>
        <v>14</v>
      </c>
      <c r="G14" s="83">
        <v>11</v>
      </c>
      <c r="H14" s="84">
        <v>11</v>
      </c>
      <c r="I14" s="85">
        <v>89</v>
      </c>
      <c r="K14" s="103"/>
      <c r="L14" s="104"/>
      <c r="N14" s="83">
        <v>10</v>
      </c>
      <c r="O14" s="91">
        <v>12.5</v>
      </c>
      <c r="P14" s="85">
        <f t="shared" si="0"/>
        <v>87.5</v>
      </c>
    </row>
    <row r="15" spans="2:17" ht="17.25" thickBot="1" x14ac:dyDescent="0.35">
      <c r="B15" s="105" t="s">
        <v>86</v>
      </c>
      <c r="C15" s="47">
        <f>60-C14</f>
        <v>46</v>
      </c>
      <c r="G15" s="83">
        <v>12</v>
      </c>
      <c r="H15" s="84">
        <v>12</v>
      </c>
      <c r="I15" s="85">
        <v>88</v>
      </c>
      <c r="N15" s="83">
        <v>11</v>
      </c>
      <c r="O15" s="91">
        <v>14</v>
      </c>
      <c r="P15" s="85">
        <f t="shared" si="0"/>
        <v>86</v>
      </c>
    </row>
    <row r="16" spans="2:17" ht="15.75" thickBot="1" x14ac:dyDescent="0.3">
      <c r="C16">
        <v>535</v>
      </c>
      <c r="E16" s="61"/>
      <c r="G16" s="83">
        <v>13</v>
      </c>
      <c r="H16" s="84">
        <v>13</v>
      </c>
      <c r="I16" s="85">
        <v>87</v>
      </c>
      <c r="J16" s="61"/>
      <c r="N16" s="83">
        <v>12</v>
      </c>
      <c r="O16" s="91">
        <v>15.5</v>
      </c>
      <c r="P16" s="85">
        <f t="shared" si="0"/>
        <v>84.5</v>
      </c>
    </row>
    <row r="17" spans="1:16" ht="15.75" thickBot="1" x14ac:dyDescent="0.3">
      <c r="C17" s="61">
        <f>E10*C16</f>
        <v>1655825</v>
      </c>
      <c r="G17" s="83">
        <v>14</v>
      </c>
      <c r="H17" s="84">
        <v>14</v>
      </c>
      <c r="I17" s="85">
        <v>86</v>
      </c>
      <c r="K17" s="61"/>
      <c r="L17" s="61"/>
      <c r="N17" s="83">
        <v>13</v>
      </c>
      <c r="O17" s="91">
        <v>17</v>
      </c>
      <c r="P17" s="85">
        <f t="shared" si="0"/>
        <v>83</v>
      </c>
    </row>
    <row r="18" spans="1:16" ht="15.75" thickBot="1" x14ac:dyDescent="0.3">
      <c r="C18">
        <f>C16*2000</f>
        <v>1070000</v>
      </c>
      <c r="G18" s="83">
        <v>15</v>
      </c>
      <c r="H18" s="84">
        <v>15</v>
      </c>
      <c r="I18" s="85">
        <v>85</v>
      </c>
      <c r="J18" s="61"/>
      <c r="L18" s="61"/>
      <c r="N18" s="83">
        <v>14</v>
      </c>
      <c r="O18" s="91">
        <v>18.5</v>
      </c>
      <c r="P18" s="85">
        <f t="shared" si="0"/>
        <v>81.5</v>
      </c>
    </row>
    <row r="19" spans="1:16" ht="15.75" thickBot="1" x14ac:dyDescent="0.3">
      <c r="B19" s="41"/>
      <c r="C19" s="52"/>
      <c r="D19" s="41"/>
      <c r="E19" s="41"/>
      <c r="F19" s="41"/>
      <c r="G19" s="83">
        <v>16</v>
      </c>
      <c r="H19" s="84">
        <v>16</v>
      </c>
      <c r="I19" s="85">
        <v>84</v>
      </c>
      <c r="N19" s="83">
        <v>15</v>
      </c>
      <c r="O19" s="91">
        <v>20</v>
      </c>
      <c r="P19" s="85">
        <f t="shared" si="0"/>
        <v>80</v>
      </c>
    </row>
    <row r="20" spans="1:16" ht="15.75" thickBot="1" x14ac:dyDescent="0.3">
      <c r="B20" s="41"/>
      <c r="C20" s="52"/>
      <c r="D20" s="41"/>
      <c r="E20" s="41"/>
      <c r="F20" s="41"/>
      <c r="G20" s="83">
        <v>17</v>
      </c>
      <c r="H20" s="84">
        <v>17</v>
      </c>
      <c r="I20" s="85">
        <v>83</v>
      </c>
      <c r="N20" s="83">
        <v>16</v>
      </c>
      <c r="O20" s="91">
        <v>21.5</v>
      </c>
      <c r="P20" s="85">
        <f t="shared" si="0"/>
        <v>78.5</v>
      </c>
    </row>
    <row r="21" spans="1:16" ht="15.75" thickBot="1" x14ac:dyDescent="0.3">
      <c r="B21" s="41"/>
      <c r="C21" s="56"/>
      <c r="D21" s="57"/>
      <c r="E21" s="58"/>
      <c r="F21" s="57"/>
      <c r="G21" s="83">
        <v>18</v>
      </c>
      <c r="H21" s="84">
        <v>18</v>
      </c>
      <c r="I21" s="85">
        <v>82</v>
      </c>
      <c r="N21" s="83">
        <v>17</v>
      </c>
      <c r="O21" s="91">
        <v>23</v>
      </c>
      <c r="P21" s="85">
        <f t="shared" si="0"/>
        <v>77</v>
      </c>
    </row>
    <row r="22" spans="1:16" ht="15.75" thickBot="1" x14ac:dyDescent="0.3">
      <c r="B22" s="41"/>
      <c r="C22" s="52"/>
      <c r="D22" s="41"/>
      <c r="E22" s="41"/>
      <c r="F22" s="41"/>
      <c r="G22" s="83">
        <v>19</v>
      </c>
      <c r="H22" s="84">
        <v>19</v>
      </c>
      <c r="I22" s="85">
        <v>81</v>
      </c>
      <c r="N22" s="83">
        <v>18</v>
      </c>
      <c r="O22" s="91">
        <v>24.5</v>
      </c>
      <c r="P22" s="85">
        <f t="shared" si="0"/>
        <v>75.5</v>
      </c>
    </row>
    <row r="23" spans="1:16" ht="15.75" thickBot="1" x14ac:dyDescent="0.3">
      <c r="B23" s="41"/>
      <c r="C23" s="52"/>
      <c r="D23" s="41"/>
      <c r="E23" s="41"/>
      <c r="F23" s="41"/>
      <c r="G23" s="83">
        <v>20</v>
      </c>
      <c r="H23" s="84">
        <v>20</v>
      </c>
      <c r="I23" s="85">
        <v>80</v>
      </c>
      <c r="N23" s="83">
        <v>19</v>
      </c>
      <c r="O23" s="91">
        <v>26</v>
      </c>
      <c r="P23" s="85">
        <f t="shared" si="0"/>
        <v>74</v>
      </c>
    </row>
    <row r="24" spans="1:16" ht="15.75" thickBot="1" x14ac:dyDescent="0.3">
      <c r="B24" s="59"/>
      <c r="C24" s="52"/>
      <c r="D24" s="41"/>
      <c r="E24" s="41"/>
      <c r="F24" s="41"/>
      <c r="G24" s="83">
        <v>21</v>
      </c>
      <c r="H24" s="84">
        <v>21</v>
      </c>
      <c r="I24" s="85">
        <v>79</v>
      </c>
      <c r="N24" s="83">
        <v>20</v>
      </c>
      <c r="O24" s="91">
        <v>27.5</v>
      </c>
      <c r="P24" s="85">
        <f t="shared" si="0"/>
        <v>72.5</v>
      </c>
    </row>
    <row r="25" spans="1:16" ht="15.75" thickBot="1" x14ac:dyDescent="0.3">
      <c r="B25" s="41"/>
      <c r="C25" s="56"/>
      <c r="D25" s="57"/>
      <c r="E25" s="58"/>
      <c r="F25" s="57"/>
      <c r="G25" s="83">
        <v>22</v>
      </c>
      <c r="H25" s="84">
        <v>22</v>
      </c>
      <c r="I25" s="85">
        <v>78</v>
      </c>
      <c r="N25" s="83">
        <v>21</v>
      </c>
      <c r="O25" s="91">
        <v>29</v>
      </c>
      <c r="P25" s="85">
        <f t="shared" si="0"/>
        <v>71</v>
      </c>
    </row>
    <row r="26" spans="1:16" ht="15.75" thickBot="1" x14ac:dyDescent="0.3">
      <c r="G26" s="83">
        <v>23</v>
      </c>
      <c r="H26" s="84">
        <v>23</v>
      </c>
      <c r="I26" s="85">
        <v>77</v>
      </c>
      <c r="N26" s="83">
        <v>22</v>
      </c>
      <c r="O26" s="91">
        <v>30.5</v>
      </c>
      <c r="P26" s="85">
        <f t="shared" si="0"/>
        <v>69.5</v>
      </c>
    </row>
    <row r="27" spans="1:16" ht="15.75" thickBot="1" x14ac:dyDescent="0.3">
      <c r="G27" s="83">
        <v>24</v>
      </c>
      <c r="H27" s="84">
        <v>24</v>
      </c>
      <c r="I27" s="85">
        <v>76</v>
      </c>
      <c r="N27" s="83">
        <v>23</v>
      </c>
      <c r="O27" s="91">
        <v>32</v>
      </c>
      <c r="P27" s="85">
        <f t="shared" si="0"/>
        <v>68</v>
      </c>
    </row>
    <row r="28" spans="1:16" ht="15.75" thickBot="1" x14ac:dyDescent="0.3">
      <c r="G28" s="83">
        <v>25</v>
      </c>
      <c r="H28" s="84">
        <v>25</v>
      </c>
      <c r="I28" s="85">
        <v>75</v>
      </c>
      <c r="N28" s="83">
        <v>24</v>
      </c>
      <c r="O28" s="91">
        <v>33.5</v>
      </c>
      <c r="P28" s="85">
        <f t="shared" si="0"/>
        <v>66.5</v>
      </c>
    </row>
    <row r="29" spans="1:16" ht="15.75" thickBot="1" x14ac:dyDescent="0.3">
      <c r="G29" s="83">
        <v>26</v>
      </c>
      <c r="H29" s="84">
        <v>26</v>
      </c>
      <c r="I29" s="85">
        <v>74</v>
      </c>
      <c r="N29" s="83">
        <v>25</v>
      </c>
      <c r="O29" s="91">
        <v>35</v>
      </c>
      <c r="P29" s="85">
        <f t="shared" si="0"/>
        <v>65</v>
      </c>
    </row>
    <row r="30" spans="1:16" ht="15.75" thickBot="1" x14ac:dyDescent="0.3">
      <c r="G30" s="83">
        <v>27</v>
      </c>
      <c r="H30" s="84">
        <v>27</v>
      </c>
      <c r="I30" s="85">
        <v>73</v>
      </c>
      <c r="N30" s="83">
        <v>26</v>
      </c>
      <c r="O30" s="91">
        <v>36.5</v>
      </c>
      <c r="P30" s="85">
        <f t="shared" si="0"/>
        <v>63.5</v>
      </c>
    </row>
    <row r="31" spans="1:16" ht="15.75" thickBot="1" x14ac:dyDescent="0.3">
      <c r="A31" s="41"/>
      <c r="B31" s="67"/>
      <c r="C31" s="41"/>
      <c r="D31" s="41"/>
      <c r="E31" s="41"/>
      <c r="G31" s="83">
        <v>28</v>
      </c>
      <c r="H31" s="84">
        <v>28</v>
      </c>
      <c r="I31" s="85">
        <v>72</v>
      </c>
      <c r="N31" s="83">
        <v>27</v>
      </c>
      <c r="O31" s="91">
        <v>38</v>
      </c>
      <c r="P31" s="85">
        <f t="shared" si="0"/>
        <v>62</v>
      </c>
    </row>
    <row r="32" spans="1:16" ht="15.75" thickBot="1" x14ac:dyDescent="0.3">
      <c r="A32" s="41"/>
      <c r="B32" s="52"/>
      <c r="C32" s="41"/>
      <c r="D32" s="41"/>
      <c r="E32" s="41"/>
      <c r="G32" s="83">
        <v>29</v>
      </c>
      <c r="H32" s="84">
        <v>29</v>
      </c>
      <c r="I32" s="85">
        <v>71</v>
      </c>
      <c r="N32" s="83">
        <v>28</v>
      </c>
      <c r="O32" s="91">
        <v>39.5</v>
      </c>
      <c r="P32" s="85">
        <f t="shared" si="0"/>
        <v>60.5</v>
      </c>
    </row>
    <row r="33" spans="1:16" ht="15.75" thickBot="1" x14ac:dyDescent="0.3">
      <c r="A33" s="41"/>
      <c r="B33" s="56"/>
      <c r="C33" s="57"/>
      <c r="D33" s="106"/>
      <c r="E33" s="57"/>
      <c r="G33" s="83">
        <v>30</v>
      </c>
      <c r="H33" s="84">
        <v>30</v>
      </c>
      <c r="I33" s="85">
        <v>70</v>
      </c>
      <c r="N33" s="83">
        <v>29</v>
      </c>
      <c r="O33" s="91">
        <v>41</v>
      </c>
      <c r="P33" s="85">
        <f t="shared" si="0"/>
        <v>59</v>
      </c>
    </row>
    <row r="34" spans="1:16" ht="15.75" thickBot="1" x14ac:dyDescent="0.3">
      <c r="A34" s="41"/>
      <c r="B34" s="52"/>
      <c r="C34" s="41"/>
      <c r="D34" s="41"/>
      <c r="E34" s="41"/>
      <c r="G34" s="83">
        <v>31</v>
      </c>
      <c r="H34" s="84">
        <v>31</v>
      </c>
      <c r="I34" s="85">
        <v>69</v>
      </c>
      <c r="N34" s="83">
        <v>30</v>
      </c>
      <c r="O34" s="91">
        <v>42.5</v>
      </c>
      <c r="P34" s="85">
        <f t="shared" si="0"/>
        <v>57.5</v>
      </c>
    </row>
    <row r="35" spans="1:16" ht="15.75" thickBot="1" x14ac:dyDescent="0.3">
      <c r="A35" s="41"/>
      <c r="B35" s="67"/>
      <c r="C35" s="41"/>
      <c r="D35" s="41"/>
      <c r="E35" s="41"/>
      <c r="G35" s="83">
        <v>32</v>
      </c>
      <c r="H35" s="84">
        <v>32</v>
      </c>
      <c r="I35" s="85">
        <v>68</v>
      </c>
      <c r="N35" s="83">
        <v>31</v>
      </c>
      <c r="O35" s="91">
        <v>44</v>
      </c>
      <c r="P35" s="85">
        <f t="shared" si="0"/>
        <v>56</v>
      </c>
    </row>
    <row r="36" spans="1:16" ht="15.75" thickBot="1" x14ac:dyDescent="0.3">
      <c r="A36" s="59"/>
      <c r="B36" s="52"/>
      <c r="C36" s="41"/>
      <c r="D36" s="41"/>
      <c r="E36" s="41"/>
      <c r="G36" s="83">
        <v>33</v>
      </c>
      <c r="H36" s="84">
        <v>33</v>
      </c>
      <c r="I36" s="85">
        <v>67</v>
      </c>
      <c r="N36" s="83">
        <v>32</v>
      </c>
      <c r="O36" s="91">
        <v>45.5</v>
      </c>
      <c r="P36" s="85">
        <f t="shared" si="0"/>
        <v>54.5</v>
      </c>
    </row>
    <row r="37" spans="1:16" ht="15.75" thickBot="1" x14ac:dyDescent="0.3">
      <c r="A37" s="41"/>
      <c r="B37" s="56"/>
      <c r="C37" s="57"/>
      <c r="D37" s="58"/>
      <c r="E37" s="57"/>
      <c r="G37" s="83">
        <v>34</v>
      </c>
      <c r="H37" s="84">
        <v>34</v>
      </c>
      <c r="I37" s="85">
        <v>66</v>
      </c>
      <c r="N37" s="83">
        <v>33</v>
      </c>
      <c r="O37" s="91">
        <v>47</v>
      </c>
      <c r="P37" s="85">
        <f t="shared" si="0"/>
        <v>53</v>
      </c>
    </row>
    <row r="38" spans="1:16" ht="15.75" thickBot="1" x14ac:dyDescent="0.3">
      <c r="G38" s="83">
        <v>35</v>
      </c>
      <c r="H38" s="84">
        <v>35</v>
      </c>
      <c r="I38" s="85">
        <v>65</v>
      </c>
      <c r="N38" s="83">
        <v>34</v>
      </c>
      <c r="O38" s="91">
        <v>48.5</v>
      </c>
      <c r="P38" s="85">
        <f t="shared" si="0"/>
        <v>51.5</v>
      </c>
    </row>
    <row r="39" spans="1:16" ht="15.75" thickBot="1" x14ac:dyDescent="0.3">
      <c r="G39" s="83">
        <v>36</v>
      </c>
      <c r="H39" s="84">
        <v>36</v>
      </c>
      <c r="I39" s="85">
        <v>64</v>
      </c>
      <c r="N39" s="83">
        <v>35</v>
      </c>
      <c r="O39" s="91">
        <v>50</v>
      </c>
      <c r="P39" s="85">
        <f t="shared" si="0"/>
        <v>50</v>
      </c>
    </row>
    <row r="40" spans="1:16" ht="15.75" thickBot="1" x14ac:dyDescent="0.3">
      <c r="G40" s="83">
        <v>37</v>
      </c>
      <c r="H40" s="84">
        <v>37</v>
      </c>
      <c r="I40" s="85">
        <v>63</v>
      </c>
      <c r="N40" s="83">
        <v>36</v>
      </c>
      <c r="O40" s="91">
        <v>51.5</v>
      </c>
      <c r="P40" s="85">
        <f t="shared" si="0"/>
        <v>48.5</v>
      </c>
    </row>
    <row r="41" spans="1:16" ht="15.75" thickBot="1" x14ac:dyDescent="0.3">
      <c r="G41" s="83">
        <v>38</v>
      </c>
      <c r="H41" s="84">
        <v>38</v>
      </c>
      <c r="I41" s="85">
        <v>62</v>
      </c>
      <c r="N41" s="83">
        <v>37</v>
      </c>
      <c r="O41" s="91">
        <v>53</v>
      </c>
      <c r="P41" s="85">
        <f t="shared" si="0"/>
        <v>47</v>
      </c>
    </row>
    <row r="42" spans="1:16" ht="15.75" thickBot="1" x14ac:dyDescent="0.3">
      <c r="G42" s="83">
        <v>39</v>
      </c>
      <c r="H42" s="84">
        <v>39</v>
      </c>
      <c r="I42" s="85">
        <v>61</v>
      </c>
      <c r="N42" s="83">
        <v>38</v>
      </c>
      <c r="O42" s="91">
        <v>54.5</v>
      </c>
      <c r="P42" s="85">
        <f t="shared" si="0"/>
        <v>45.5</v>
      </c>
    </row>
    <row r="43" spans="1:16" ht="15.75" thickBot="1" x14ac:dyDescent="0.3">
      <c r="G43" s="83">
        <v>40</v>
      </c>
      <c r="H43" s="84">
        <v>40</v>
      </c>
      <c r="I43" s="85">
        <v>60</v>
      </c>
      <c r="N43" s="83">
        <v>39</v>
      </c>
      <c r="O43" s="91">
        <v>56</v>
      </c>
      <c r="P43" s="85">
        <f t="shared" si="0"/>
        <v>44</v>
      </c>
    </row>
    <row r="44" spans="1:16" ht="15.75" thickBot="1" x14ac:dyDescent="0.3">
      <c r="G44" s="83">
        <v>41</v>
      </c>
      <c r="H44" s="84">
        <v>41</v>
      </c>
      <c r="I44" s="85">
        <v>59</v>
      </c>
      <c r="N44" s="83">
        <v>40</v>
      </c>
      <c r="O44" s="91">
        <v>57.5</v>
      </c>
      <c r="P44" s="85">
        <f t="shared" si="0"/>
        <v>42.5</v>
      </c>
    </row>
    <row r="45" spans="1:16" ht="15.75" thickBot="1" x14ac:dyDescent="0.3">
      <c r="G45" s="83">
        <v>42</v>
      </c>
      <c r="H45" s="84">
        <v>42</v>
      </c>
      <c r="I45" s="85">
        <v>58</v>
      </c>
      <c r="N45" s="83">
        <v>41</v>
      </c>
      <c r="O45" s="91">
        <v>59</v>
      </c>
      <c r="P45" s="85">
        <f t="shared" si="0"/>
        <v>41</v>
      </c>
    </row>
    <row r="46" spans="1:16" ht="15.75" thickBot="1" x14ac:dyDescent="0.3">
      <c r="G46" s="83">
        <v>43</v>
      </c>
      <c r="H46" s="84">
        <v>43</v>
      </c>
      <c r="I46" s="85">
        <v>57</v>
      </c>
      <c r="N46" s="83">
        <v>42</v>
      </c>
      <c r="O46" s="91">
        <v>60.5</v>
      </c>
      <c r="P46" s="85">
        <f t="shared" si="0"/>
        <v>39.5</v>
      </c>
    </row>
    <row r="47" spans="1:16" ht="15.75" thickBot="1" x14ac:dyDescent="0.3">
      <c r="G47" s="83">
        <v>44</v>
      </c>
      <c r="H47" s="84">
        <v>44</v>
      </c>
      <c r="I47" s="85">
        <v>56</v>
      </c>
      <c r="N47" s="83">
        <v>43</v>
      </c>
      <c r="O47" s="91">
        <v>62</v>
      </c>
      <c r="P47" s="85">
        <f t="shared" si="0"/>
        <v>38</v>
      </c>
    </row>
    <row r="48" spans="1:16" ht="15.75" thickBot="1" x14ac:dyDescent="0.3">
      <c r="G48" s="83">
        <v>45</v>
      </c>
      <c r="H48" s="84">
        <v>45</v>
      </c>
      <c r="I48" s="85">
        <v>55</v>
      </c>
      <c r="N48" s="83">
        <v>44</v>
      </c>
      <c r="O48" s="91">
        <v>63.5</v>
      </c>
      <c r="P48" s="85">
        <f t="shared" si="0"/>
        <v>36.5</v>
      </c>
    </row>
    <row r="49" spans="7:16" ht="15.75" thickBot="1" x14ac:dyDescent="0.3">
      <c r="G49" s="83">
        <v>46</v>
      </c>
      <c r="H49" s="84">
        <v>46</v>
      </c>
      <c r="I49" s="85">
        <v>54</v>
      </c>
      <c r="N49" s="83">
        <v>45</v>
      </c>
      <c r="O49" s="91">
        <v>65</v>
      </c>
      <c r="P49" s="85">
        <f t="shared" si="0"/>
        <v>35</v>
      </c>
    </row>
    <row r="50" spans="7:16" ht="15.75" thickBot="1" x14ac:dyDescent="0.3">
      <c r="G50" s="83">
        <v>47</v>
      </c>
      <c r="H50" s="84">
        <v>47</v>
      </c>
      <c r="I50" s="85">
        <v>53</v>
      </c>
      <c r="N50" s="83">
        <v>46</v>
      </c>
      <c r="O50" s="91">
        <v>66.5</v>
      </c>
      <c r="P50" s="85">
        <f t="shared" si="0"/>
        <v>33.5</v>
      </c>
    </row>
    <row r="51" spans="7:16" ht="15.75" thickBot="1" x14ac:dyDescent="0.3">
      <c r="G51" s="83">
        <v>48</v>
      </c>
      <c r="H51" s="84">
        <v>48</v>
      </c>
      <c r="I51" s="85">
        <v>52</v>
      </c>
      <c r="N51" s="83">
        <v>47</v>
      </c>
      <c r="O51" s="91">
        <v>68</v>
      </c>
      <c r="P51" s="85">
        <f t="shared" si="0"/>
        <v>32</v>
      </c>
    </row>
    <row r="52" spans="7:16" ht="15.75" thickBot="1" x14ac:dyDescent="0.3">
      <c r="G52" s="83">
        <v>49</v>
      </c>
      <c r="H52" s="84">
        <v>49</v>
      </c>
      <c r="I52" s="85">
        <v>51</v>
      </c>
      <c r="N52" s="83">
        <v>48</v>
      </c>
      <c r="O52" s="91">
        <v>69.5</v>
      </c>
      <c r="P52" s="85">
        <f t="shared" si="0"/>
        <v>30.5</v>
      </c>
    </row>
    <row r="53" spans="7:16" ht="15.75" thickBot="1" x14ac:dyDescent="0.3">
      <c r="G53" s="83">
        <v>50</v>
      </c>
      <c r="H53" s="84">
        <v>50</v>
      </c>
      <c r="I53" s="85">
        <v>50</v>
      </c>
      <c r="N53" s="83">
        <v>49</v>
      </c>
      <c r="O53" s="91">
        <v>71</v>
      </c>
      <c r="P53" s="85">
        <f t="shared" si="0"/>
        <v>29</v>
      </c>
    </row>
    <row r="54" spans="7:16" ht="15.75" thickBot="1" x14ac:dyDescent="0.3">
      <c r="G54" s="83">
        <v>51</v>
      </c>
      <c r="H54" s="84">
        <v>51</v>
      </c>
      <c r="I54" s="85">
        <v>49</v>
      </c>
      <c r="N54" s="83">
        <v>50</v>
      </c>
      <c r="O54" s="91">
        <v>72.5</v>
      </c>
      <c r="P54" s="85">
        <f t="shared" si="0"/>
        <v>27.5</v>
      </c>
    </row>
    <row r="55" spans="7:16" ht="15.75" thickBot="1" x14ac:dyDescent="0.3">
      <c r="G55" s="83">
        <v>52</v>
      </c>
      <c r="H55" s="84">
        <v>52</v>
      </c>
      <c r="I55" s="85">
        <v>48</v>
      </c>
      <c r="N55" s="83">
        <v>51</v>
      </c>
      <c r="O55" s="91">
        <v>74</v>
      </c>
      <c r="P55" s="85">
        <f t="shared" si="0"/>
        <v>26</v>
      </c>
    </row>
    <row r="56" spans="7:16" ht="15.75" thickBot="1" x14ac:dyDescent="0.3">
      <c r="G56" s="83">
        <v>53</v>
      </c>
      <c r="H56" s="84">
        <v>53</v>
      </c>
      <c r="I56" s="85">
        <v>47</v>
      </c>
      <c r="N56" s="83">
        <v>52</v>
      </c>
      <c r="O56" s="91">
        <v>75.5</v>
      </c>
      <c r="P56" s="85">
        <f t="shared" si="0"/>
        <v>24.5</v>
      </c>
    </row>
    <row r="57" spans="7:16" ht="15.75" thickBot="1" x14ac:dyDescent="0.3">
      <c r="G57" s="83">
        <v>54</v>
      </c>
      <c r="H57" s="84">
        <v>54</v>
      </c>
      <c r="I57" s="85">
        <v>46</v>
      </c>
      <c r="N57" s="83">
        <v>53</v>
      </c>
      <c r="O57" s="91">
        <v>77</v>
      </c>
      <c r="P57" s="85">
        <f t="shared" si="0"/>
        <v>23</v>
      </c>
    </row>
    <row r="58" spans="7:16" ht="15.75" thickBot="1" x14ac:dyDescent="0.3">
      <c r="G58" s="83">
        <v>55</v>
      </c>
      <c r="H58" s="84">
        <v>55</v>
      </c>
      <c r="I58" s="85">
        <v>45</v>
      </c>
      <c r="N58" s="83">
        <v>54</v>
      </c>
      <c r="O58" s="91">
        <v>78.5</v>
      </c>
      <c r="P58" s="85">
        <f t="shared" si="0"/>
        <v>21.5</v>
      </c>
    </row>
    <row r="59" spans="7:16" ht="15.75" thickBot="1" x14ac:dyDescent="0.3">
      <c r="G59" s="83">
        <v>56</v>
      </c>
      <c r="H59" s="84">
        <v>56</v>
      </c>
      <c r="I59" s="85">
        <v>44</v>
      </c>
      <c r="N59" s="83">
        <v>55</v>
      </c>
      <c r="O59" s="91">
        <v>80</v>
      </c>
      <c r="P59" s="85">
        <f t="shared" si="0"/>
        <v>20</v>
      </c>
    </row>
    <row r="60" spans="7:16" ht="15.75" thickBot="1" x14ac:dyDescent="0.3">
      <c r="G60" s="83">
        <v>57</v>
      </c>
      <c r="H60" s="84">
        <v>57</v>
      </c>
      <c r="I60" s="85">
        <v>43</v>
      </c>
      <c r="N60" s="83">
        <v>56</v>
      </c>
      <c r="O60" s="91">
        <v>81.5</v>
      </c>
      <c r="P60" s="85">
        <f t="shared" si="0"/>
        <v>18.5</v>
      </c>
    </row>
    <row r="61" spans="7:16" ht="15.75" thickBot="1" x14ac:dyDescent="0.3">
      <c r="G61" s="83">
        <v>58</v>
      </c>
      <c r="H61" s="84">
        <v>58</v>
      </c>
      <c r="I61" s="85">
        <v>42</v>
      </c>
      <c r="N61" s="83">
        <v>57</v>
      </c>
      <c r="O61" s="91">
        <v>83</v>
      </c>
      <c r="P61" s="85">
        <f t="shared" si="0"/>
        <v>17</v>
      </c>
    </row>
    <row r="62" spans="7:16" ht="15.75" thickBot="1" x14ac:dyDescent="0.3">
      <c r="G62" s="83">
        <v>59</v>
      </c>
      <c r="H62" s="84">
        <v>59</v>
      </c>
      <c r="I62" s="85">
        <v>41</v>
      </c>
      <c r="N62" s="83">
        <v>58</v>
      </c>
      <c r="O62" s="91">
        <v>84.5</v>
      </c>
      <c r="P62" s="85">
        <f t="shared" si="0"/>
        <v>15.5</v>
      </c>
    </row>
    <row r="63" spans="7:16" ht="15.75" thickBot="1" x14ac:dyDescent="0.3">
      <c r="G63" s="83">
        <v>60</v>
      </c>
      <c r="H63" s="84">
        <v>60</v>
      </c>
      <c r="I63" s="85">
        <v>40</v>
      </c>
      <c r="N63" s="83">
        <v>59</v>
      </c>
      <c r="O63" s="91">
        <v>85</v>
      </c>
      <c r="P63" s="99">
        <f t="shared" si="0"/>
        <v>14</v>
      </c>
    </row>
    <row r="64" spans="7:16" ht="15.75" thickBot="1" x14ac:dyDescent="0.3">
      <c r="G64" s="83">
        <v>61</v>
      </c>
      <c r="H64" s="84">
        <v>61</v>
      </c>
      <c r="I64" s="85">
        <v>39</v>
      </c>
      <c r="N64" s="83">
        <v>60</v>
      </c>
    </row>
    <row r="65" spans="7:15" ht="15.75" thickBot="1" x14ac:dyDescent="0.3">
      <c r="G65" s="83">
        <v>62</v>
      </c>
      <c r="H65" s="84">
        <v>62</v>
      </c>
      <c r="I65" s="85">
        <v>38</v>
      </c>
      <c r="N65" s="83">
        <v>61</v>
      </c>
      <c r="O65" s="107"/>
    </row>
    <row r="66" spans="7:15" ht="15.75" thickBot="1" x14ac:dyDescent="0.3">
      <c r="G66" s="83">
        <v>63</v>
      </c>
      <c r="H66" s="84">
        <v>63</v>
      </c>
      <c r="I66" s="85">
        <v>37</v>
      </c>
      <c r="N66" s="83">
        <v>62</v>
      </c>
      <c r="O66" s="107"/>
    </row>
    <row r="67" spans="7:15" ht="15.75" thickBot="1" x14ac:dyDescent="0.3">
      <c r="G67" s="83">
        <v>64</v>
      </c>
      <c r="H67" s="84">
        <v>64</v>
      </c>
      <c r="I67" s="85">
        <v>36</v>
      </c>
      <c r="N67" s="83">
        <v>63</v>
      </c>
      <c r="O67" s="107"/>
    </row>
    <row r="68" spans="7:15" ht="15.75" thickBot="1" x14ac:dyDescent="0.3">
      <c r="G68" s="83">
        <v>65</v>
      </c>
      <c r="H68" s="84">
        <v>65</v>
      </c>
      <c r="I68" s="85">
        <v>35</v>
      </c>
      <c r="N68" s="83">
        <v>64</v>
      </c>
      <c r="O68" s="107"/>
    </row>
    <row r="69" spans="7:15" ht="15.75" thickBot="1" x14ac:dyDescent="0.3">
      <c r="G69" s="83">
        <v>66</v>
      </c>
      <c r="H69" s="84">
        <v>66</v>
      </c>
      <c r="I69" s="85">
        <v>34</v>
      </c>
      <c r="N69" s="83">
        <v>65</v>
      </c>
      <c r="O69" s="107"/>
    </row>
    <row r="70" spans="7:15" ht="15.75" thickBot="1" x14ac:dyDescent="0.3">
      <c r="G70" s="83">
        <v>67</v>
      </c>
      <c r="H70" s="84">
        <v>67</v>
      </c>
      <c r="I70" s="85">
        <v>33</v>
      </c>
      <c r="N70" s="83">
        <v>66</v>
      </c>
      <c r="O70" s="107"/>
    </row>
    <row r="71" spans="7:15" ht="15.75" thickBot="1" x14ac:dyDescent="0.3">
      <c r="G71" s="83">
        <v>68</v>
      </c>
      <c r="H71" s="84">
        <v>68</v>
      </c>
      <c r="I71" s="85">
        <v>32</v>
      </c>
      <c r="N71" s="83">
        <v>67</v>
      </c>
      <c r="O71" s="107"/>
    </row>
    <row r="72" spans="7:15" ht="15.75" thickBot="1" x14ac:dyDescent="0.3">
      <c r="G72" s="83">
        <v>69</v>
      </c>
      <c r="H72" s="84">
        <v>69</v>
      </c>
      <c r="I72" s="85">
        <v>31</v>
      </c>
      <c r="N72" s="83">
        <v>68</v>
      </c>
      <c r="O72" s="107"/>
    </row>
    <row r="73" spans="7:15" ht="15.75" thickBot="1" x14ac:dyDescent="0.3">
      <c r="G73" s="83">
        <v>70</v>
      </c>
      <c r="H73" s="84">
        <v>70</v>
      </c>
      <c r="I73" s="99">
        <v>30</v>
      </c>
      <c r="N73" s="83">
        <v>69</v>
      </c>
      <c r="O73" s="107"/>
    </row>
    <row r="74" spans="7:15" ht="15.75" thickBot="1" x14ac:dyDescent="0.3">
      <c r="G74" s="74"/>
      <c r="H74" s="108"/>
      <c r="I74" s="109"/>
      <c r="N74" s="83">
        <v>70</v>
      </c>
      <c r="O74" s="107"/>
    </row>
    <row r="75" spans="7:15" ht="15.75" thickBot="1" x14ac:dyDescent="0.3">
      <c r="G75" s="74"/>
      <c r="H75" s="108"/>
      <c r="N75" s="83"/>
      <c r="O75" s="107"/>
    </row>
    <row r="76" spans="7:15" x14ac:dyDescent="0.25">
      <c r="G76" s="74"/>
      <c r="H76" s="108"/>
    </row>
    <row r="77" spans="7:15" x14ac:dyDescent="0.25">
      <c r="G77" s="74"/>
      <c r="H77" s="108"/>
    </row>
    <row r="78" spans="7:15" x14ac:dyDescent="0.25">
      <c r="G78" s="74"/>
      <c r="H78" s="108"/>
    </row>
    <row r="79" spans="7:15" x14ac:dyDescent="0.25">
      <c r="G79" s="74"/>
      <c r="H79" s="108"/>
    </row>
    <row r="80" spans="7:15" x14ac:dyDescent="0.25">
      <c r="G80" s="74"/>
      <c r="H80" s="108"/>
    </row>
    <row r="81" spans="7:8" x14ac:dyDescent="0.25">
      <c r="G81" s="74"/>
      <c r="H81" s="108"/>
    </row>
    <row r="82" spans="7:8" x14ac:dyDescent="0.25">
      <c r="G82" s="74"/>
      <c r="H82" s="108"/>
    </row>
    <row r="83" spans="7:8" x14ac:dyDescent="0.25">
      <c r="G83" s="74"/>
      <c r="H83" s="108"/>
    </row>
    <row r="84" spans="7:8" x14ac:dyDescent="0.25">
      <c r="G84" s="74"/>
      <c r="H84" s="108"/>
    </row>
    <row r="85" spans="7:8" x14ac:dyDescent="0.25">
      <c r="G85" s="74"/>
      <c r="H85" s="108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="70" zoomScaleNormal="70" workbookViewId="0">
      <selection activeCell="Z19" sqref="Z19:AA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C8EFC-31EF-4BB4-8358-34ED38CC7FBD}">
  <dimension ref="A1"/>
  <sheetViews>
    <sheetView topLeftCell="A10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0BDBE-E444-4968-9612-02F775E2C083}">
  <dimension ref="A1"/>
  <sheetViews>
    <sheetView topLeftCell="A10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zoomScaleNormal="100" workbookViewId="0">
      <selection activeCell="J39" sqref="J3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16"/>
      <c r="L1" s="116"/>
      <c r="M1" s="116"/>
      <c r="N1" s="116"/>
      <c r="O1" s="116"/>
      <c r="P1" s="116"/>
      <c r="Q1" s="116"/>
      <c r="R1" s="116"/>
    </row>
    <row r="2" spans="1:23" ht="16.5" x14ac:dyDescent="0.3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87</v>
      </c>
      <c r="L4" s="41"/>
      <c r="M4" s="41"/>
      <c r="N4" s="41" t="s">
        <v>88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89</v>
      </c>
      <c r="L23" s="41" t="s">
        <v>90</v>
      </c>
      <c r="M23" s="41"/>
      <c r="N23" s="42"/>
      <c r="O23" s="41"/>
      <c r="P23" s="41" t="s">
        <v>92</v>
      </c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88</v>
      </c>
      <c r="O24" s="47"/>
      <c r="P24" s="41"/>
      <c r="Q24" s="41"/>
      <c r="R24" s="50" t="s">
        <v>88</v>
      </c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74</v>
      </c>
      <c r="Q26" s="55">
        <v>0.1</v>
      </c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91</v>
      </c>
      <c r="O28" s="50" t="s">
        <v>88</v>
      </c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 x14ac:dyDescent="0.25">
      <c r="A1" s="11"/>
      <c r="B1" s="12"/>
      <c r="C1" s="13"/>
      <c r="D1" s="14"/>
    </row>
    <row r="2" spans="1:8" x14ac:dyDescent="0.25">
      <c r="A2" s="15"/>
      <c r="D2" s="17"/>
    </row>
    <row r="3" spans="1:8" x14ac:dyDescent="0.25">
      <c r="A3" s="15" t="s">
        <v>13</v>
      </c>
      <c r="B3" s="19"/>
      <c r="C3" s="20">
        <v>17500</v>
      </c>
      <c r="D3" s="21" t="s">
        <v>96</v>
      </c>
      <c r="H3" s="18"/>
    </row>
    <row r="4" spans="1:8" ht="30" x14ac:dyDescent="0.25">
      <c r="A4" s="22" t="s">
        <v>14</v>
      </c>
      <c r="B4" s="19"/>
      <c r="C4" s="20">
        <v>2800</v>
      </c>
      <c r="D4" s="23"/>
      <c r="H4" s="18"/>
    </row>
    <row r="5" spans="1:8" ht="16.5" x14ac:dyDescent="0.3">
      <c r="A5" s="15" t="s">
        <v>15</v>
      </c>
      <c r="B5" s="19"/>
      <c r="C5" s="20">
        <f>C3-C4</f>
        <v>14700</v>
      </c>
      <c r="D5" s="23"/>
      <c r="H5" s="70"/>
    </row>
    <row r="6" spans="1:8" x14ac:dyDescent="0.25">
      <c r="A6" s="15" t="s">
        <v>16</v>
      </c>
      <c r="B6" s="19"/>
      <c r="C6" s="20">
        <f>C4</f>
        <v>2800</v>
      </c>
      <c r="D6" s="23"/>
    </row>
    <row r="7" spans="1:8" x14ac:dyDescent="0.25">
      <c r="A7" s="15" t="s">
        <v>17</v>
      </c>
      <c r="B7" s="24"/>
      <c r="C7" s="25">
        <v>22</v>
      </c>
      <c r="D7" s="25"/>
      <c r="E7">
        <v>2024</v>
      </c>
    </row>
    <row r="8" spans="1:8" x14ac:dyDescent="0.25">
      <c r="A8" s="15" t="s">
        <v>18</v>
      </c>
      <c r="B8" s="24"/>
      <c r="C8" s="25">
        <f>C9-C7</f>
        <v>38</v>
      </c>
      <c r="D8" s="25"/>
      <c r="E8">
        <v>2002</v>
      </c>
    </row>
    <row r="9" spans="1:8" x14ac:dyDescent="0.25">
      <c r="A9" s="15" t="s">
        <v>19</v>
      </c>
      <c r="B9" s="24"/>
      <c r="C9" s="25">
        <v>60</v>
      </c>
      <c r="D9" s="25"/>
    </row>
    <row r="10" spans="1:8" ht="30" x14ac:dyDescent="0.25">
      <c r="A10" s="22" t="s">
        <v>20</v>
      </c>
      <c r="B10" s="24"/>
      <c r="C10" s="25">
        <f>90*C7/C9</f>
        <v>33</v>
      </c>
      <c r="D10" s="25"/>
    </row>
    <row r="11" spans="1:8" x14ac:dyDescent="0.25">
      <c r="A11" s="15"/>
      <c r="B11" s="26"/>
      <c r="C11" s="27">
        <f>C10%</f>
        <v>0.33</v>
      </c>
      <c r="D11" s="27"/>
    </row>
    <row r="12" spans="1:8" x14ac:dyDescent="0.25">
      <c r="A12" s="15" t="s">
        <v>21</v>
      </c>
      <c r="B12" s="19"/>
      <c r="C12" s="20">
        <f>C6*C11</f>
        <v>924</v>
      </c>
      <c r="D12" s="23"/>
    </row>
    <row r="13" spans="1:8" x14ac:dyDescent="0.25">
      <c r="A13" s="15" t="s">
        <v>22</v>
      </c>
      <c r="B13" s="19"/>
      <c r="C13" s="20">
        <f>C6-C12</f>
        <v>1876</v>
      </c>
      <c r="D13" s="23"/>
    </row>
    <row r="14" spans="1:8" x14ac:dyDescent="0.25">
      <c r="A14" s="15" t="s">
        <v>15</v>
      </c>
      <c r="B14" s="19"/>
      <c r="C14" s="20">
        <f>C5</f>
        <v>14700</v>
      </c>
      <c r="D14" s="23"/>
    </row>
    <row r="15" spans="1:8" x14ac:dyDescent="0.25">
      <c r="B15" s="19"/>
      <c r="C15" s="20"/>
      <c r="D15" s="23"/>
    </row>
    <row r="16" spans="1:8" x14ac:dyDescent="0.25">
      <c r="A16" s="28" t="s">
        <v>23</v>
      </c>
      <c r="B16" s="29"/>
      <c r="C16" s="21">
        <f>C14+C13</f>
        <v>16576</v>
      </c>
      <c r="D16" s="21"/>
      <c r="E16" s="61"/>
    </row>
    <row r="17" spans="1:5" x14ac:dyDescent="0.25">
      <c r="B17" s="24"/>
      <c r="C17" s="25"/>
      <c r="D17" s="25"/>
    </row>
    <row r="18" spans="1:5" ht="16.5" x14ac:dyDescent="0.3">
      <c r="A18" s="28" t="s">
        <v>97</v>
      </c>
      <c r="B18" s="7"/>
      <c r="C18" s="72">
        <v>316</v>
      </c>
      <c r="D18" s="72"/>
      <c r="E18" s="73"/>
    </row>
    <row r="19" spans="1:5" x14ac:dyDescent="0.25">
      <c r="A19" s="15"/>
      <c r="B19" s="6"/>
      <c r="C19" s="30">
        <f>C18*C16</f>
        <v>5238016</v>
      </c>
      <c r="D19" t="s">
        <v>68</v>
      </c>
      <c r="E19" s="30"/>
    </row>
    <row r="20" spans="1:5" x14ac:dyDescent="0.25">
      <c r="A20" s="15"/>
      <c r="B20" s="61">
        <f>C20*85</f>
        <v>400708224.00000006</v>
      </c>
      <c r="C20" s="31">
        <f>C19*90%</f>
        <v>4714214.4000000004</v>
      </c>
      <c r="D20" t="s">
        <v>24</v>
      </c>
      <c r="E20" s="31"/>
    </row>
    <row r="21" spans="1:5" x14ac:dyDescent="0.25">
      <c r="A21" s="15"/>
      <c r="C21" s="31">
        <f>C19*80%</f>
        <v>4190412.8000000003</v>
      </c>
      <c r="D21" t="s">
        <v>25</v>
      </c>
      <c r="E21" s="31"/>
    </row>
    <row r="22" spans="1:5" x14ac:dyDescent="0.25">
      <c r="A22" s="15"/>
    </row>
    <row r="23" spans="1:5" x14ac:dyDescent="0.25">
      <c r="A23" s="32" t="s">
        <v>26</v>
      </c>
      <c r="B23" s="33"/>
      <c r="C23" s="34">
        <f>C4*C18</f>
        <v>884800</v>
      </c>
      <c r="D23" s="34">
        <f>D4*D18</f>
        <v>0</v>
      </c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10912.533333333335</v>
      </c>
      <c r="D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>
        <v>49.7</v>
      </c>
      <c r="D28" s="110">
        <f>C28*10.764</f>
        <v>534.97080000000005</v>
      </c>
    </row>
    <row r="29" spans="1:5" x14ac:dyDescent="0.25">
      <c r="C29"/>
      <c r="D29" s="111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46"/>
  <sheetViews>
    <sheetView topLeftCell="G1" zoomScaleNormal="100" workbookViewId="0">
      <selection activeCell="O20" sqref="N19:O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6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2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9" ht="16.5" x14ac:dyDescent="0.3">
      <c r="A2" s="4">
        <f t="shared" ref="A2:A5" si="0">N2</f>
        <v>0</v>
      </c>
      <c r="B2" s="4">
        <f t="shared" ref="B2:B7" si="1">Q2</f>
        <v>254.16666666666669</v>
      </c>
      <c r="C2" s="4">
        <f t="shared" ref="C2:C5" si="2">B2*1.2</f>
        <v>305</v>
      </c>
      <c r="D2" s="4">
        <f t="shared" ref="D2:D5" si="3">C2*1.2</f>
        <v>366</v>
      </c>
      <c r="E2" s="5">
        <f t="shared" ref="E2:E7" si="4">R2</f>
        <v>5200000</v>
      </c>
      <c r="F2" s="4">
        <f t="shared" ref="F2:F5" si="5">ROUND((E2/B2),0)</f>
        <v>20459</v>
      </c>
      <c r="G2" s="112">
        <f t="shared" ref="G2:G9" si="6">ROUND((E2/C2),0)</f>
        <v>17049</v>
      </c>
      <c r="H2" s="112">
        <f t="shared" ref="H2:H9" si="7">ROUND((E2/D2),0)</f>
        <v>14208</v>
      </c>
      <c r="I2" s="112">
        <f t="shared" ref="I2:I5" si="8">T2</f>
        <v>0</v>
      </c>
      <c r="J2" s="112">
        <f t="shared" ref="J2:J5" si="9">U2</f>
        <v>0</v>
      </c>
      <c r="K2" s="7"/>
      <c r="L2" s="7"/>
      <c r="M2" s="7"/>
      <c r="N2" s="7"/>
      <c r="O2" s="7">
        <v>0</v>
      </c>
      <c r="P2" s="7">
        <v>305</v>
      </c>
      <c r="Q2" s="7">
        <f>P2/1.2</f>
        <v>254.16666666666669</v>
      </c>
      <c r="R2" s="113">
        <v>5200000</v>
      </c>
      <c r="S2" s="2" t="s">
        <v>98</v>
      </c>
      <c r="V2" s="69"/>
      <c r="W2" s="39"/>
      <c r="X2" s="39"/>
      <c r="Y2" s="39"/>
      <c r="Z2" s="39"/>
      <c r="AA2" s="39"/>
      <c r="AB2" s="39"/>
      <c r="AC2" s="39"/>
    </row>
    <row r="3" spans="1:29" ht="18.75" x14ac:dyDescent="0.25">
      <c r="A3" s="4">
        <f t="shared" si="0"/>
        <v>0</v>
      </c>
      <c r="B3" s="4">
        <f t="shared" si="1"/>
        <v>333.33333333333337</v>
      </c>
      <c r="C3" s="4">
        <f t="shared" si="2"/>
        <v>400.00000000000006</v>
      </c>
      <c r="D3" s="4">
        <f t="shared" si="3"/>
        <v>480.00000000000006</v>
      </c>
      <c r="E3" s="5">
        <f t="shared" si="4"/>
        <v>6000000</v>
      </c>
      <c r="F3" s="4">
        <f t="shared" si="5"/>
        <v>18000</v>
      </c>
      <c r="G3" s="4">
        <f t="shared" si="6"/>
        <v>15000</v>
      </c>
      <c r="H3" s="4">
        <f t="shared" si="7"/>
        <v>12500</v>
      </c>
      <c r="I3" s="4">
        <f t="shared" si="8"/>
        <v>0</v>
      </c>
      <c r="J3" s="4">
        <f t="shared" si="9"/>
        <v>0</v>
      </c>
      <c r="O3">
        <v>0</v>
      </c>
      <c r="P3">
        <v>400</v>
      </c>
      <c r="Q3">
        <f t="shared" ref="Q3:Q9" si="10">P3/1.2</f>
        <v>333.33333333333337</v>
      </c>
      <c r="R3" s="2">
        <v>6000000</v>
      </c>
      <c r="S3" s="2"/>
      <c r="V3" s="68"/>
    </row>
    <row r="4" spans="1:29" x14ac:dyDescent="0.25">
      <c r="A4" s="4">
        <f t="shared" si="0"/>
        <v>0</v>
      </c>
      <c r="B4" s="4">
        <f t="shared" si="1"/>
        <v>366.66666666666669</v>
      </c>
      <c r="C4" s="4">
        <f t="shared" si="2"/>
        <v>440</v>
      </c>
      <c r="D4" s="4">
        <f t="shared" si="3"/>
        <v>528</v>
      </c>
      <c r="E4" s="5">
        <f t="shared" si="4"/>
        <v>5800000</v>
      </c>
      <c r="F4" s="4">
        <f t="shared" si="5"/>
        <v>15818</v>
      </c>
      <c r="G4" s="4">
        <f t="shared" si="6"/>
        <v>13182</v>
      </c>
      <c r="H4" s="4">
        <f t="shared" si="7"/>
        <v>10985</v>
      </c>
      <c r="I4" s="4">
        <f t="shared" si="8"/>
        <v>0</v>
      </c>
      <c r="J4" s="4">
        <f t="shared" si="9"/>
        <v>0</v>
      </c>
      <c r="O4">
        <v>0</v>
      </c>
      <c r="P4">
        <v>440</v>
      </c>
      <c r="Q4">
        <f t="shared" si="10"/>
        <v>366.66666666666669</v>
      </c>
      <c r="R4" s="2">
        <v>5800000</v>
      </c>
      <c r="S4" s="2"/>
    </row>
    <row r="5" spans="1:29" x14ac:dyDescent="0.25">
      <c r="A5" s="4">
        <f t="shared" si="0"/>
        <v>0</v>
      </c>
      <c r="B5" s="4">
        <f t="shared" si="1"/>
        <v>373.33333333333337</v>
      </c>
      <c r="C5" s="4">
        <f t="shared" si="2"/>
        <v>448.00000000000006</v>
      </c>
      <c r="D5" s="4">
        <f t="shared" si="3"/>
        <v>537.6</v>
      </c>
      <c r="E5" s="5">
        <f t="shared" si="4"/>
        <v>5600000</v>
      </c>
      <c r="F5" s="4">
        <f t="shared" si="5"/>
        <v>15000</v>
      </c>
      <c r="G5" s="4">
        <f t="shared" si="6"/>
        <v>12500</v>
      </c>
      <c r="H5" s="4">
        <f t="shared" si="7"/>
        <v>10417</v>
      </c>
      <c r="I5" s="4">
        <f t="shared" si="8"/>
        <v>0</v>
      </c>
      <c r="J5" s="4">
        <f t="shared" si="9"/>
        <v>0</v>
      </c>
      <c r="O5">
        <v>0</v>
      </c>
      <c r="P5">
        <v>448</v>
      </c>
      <c r="Q5">
        <f t="shared" si="10"/>
        <v>373.33333333333337</v>
      </c>
      <c r="R5" s="2">
        <v>5600000</v>
      </c>
      <c r="S5" s="2"/>
    </row>
    <row r="6" spans="1:29" x14ac:dyDescent="0.25">
      <c r="A6" s="4">
        <f t="shared" ref="A6:A9" si="11">N6</f>
        <v>0</v>
      </c>
      <c r="B6" s="4">
        <f t="shared" si="1"/>
        <v>212.5</v>
      </c>
      <c r="C6" s="4">
        <f t="shared" ref="C6:C9" si="12">B6*1.2</f>
        <v>255</v>
      </c>
      <c r="D6" s="4">
        <f t="shared" ref="D6:D9" si="13">C6*1.2</f>
        <v>306</v>
      </c>
      <c r="E6" s="5">
        <f t="shared" si="4"/>
        <v>6500000</v>
      </c>
      <c r="F6" s="4">
        <f t="shared" ref="F6:F9" si="14">ROUND((E6/B6),0)</f>
        <v>30588</v>
      </c>
      <c r="G6" s="4">
        <f t="shared" si="6"/>
        <v>25490</v>
      </c>
      <c r="H6" s="4">
        <f t="shared" si="7"/>
        <v>21242</v>
      </c>
      <c r="I6" s="4">
        <f t="shared" ref="I6:J9" si="15">T6</f>
        <v>0</v>
      </c>
      <c r="J6" s="4">
        <f t="shared" si="15"/>
        <v>0</v>
      </c>
      <c r="O6">
        <v>306</v>
      </c>
      <c r="P6">
        <f t="shared" ref="P6" si="16">O6/1.2</f>
        <v>255</v>
      </c>
      <c r="Q6">
        <f t="shared" si="10"/>
        <v>212.5</v>
      </c>
      <c r="R6" s="2">
        <v>6500000</v>
      </c>
      <c r="S6" s="2"/>
    </row>
    <row r="7" spans="1:29" x14ac:dyDescent="0.25">
      <c r="A7" s="4">
        <f t="shared" si="11"/>
        <v>0</v>
      </c>
      <c r="B7" s="4">
        <f t="shared" si="1"/>
        <v>316.66666666666669</v>
      </c>
      <c r="C7" s="4">
        <f t="shared" si="12"/>
        <v>380</v>
      </c>
      <c r="D7" s="4">
        <f t="shared" si="13"/>
        <v>456</v>
      </c>
      <c r="E7" s="5">
        <f t="shared" si="4"/>
        <v>6500000</v>
      </c>
      <c r="F7" s="4">
        <f t="shared" si="14"/>
        <v>20526</v>
      </c>
      <c r="G7" s="112">
        <f t="shared" si="6"/>
        <v>17105</v>
      </c>
      <c r="H7" s="112">
        <f t="shared" si="7"/>
        <v>14254</v>
      </c>
      <c r="I7" s="112">
        <f t="shared" si="15"/>
        <v>0</v>
      </c>
      <c r="J7" s="112">
        <f t="shared" si="15"/>
        <v>0</v>
      </c>
      <c r="K7" s="7"/>
      <c r="L7" s="7"/>
      <c r="M7" s="7"/>
      <c r="N7" s="7"/>
      <c r="O7" s="7">
        <v>0</v>
      </c>
      <c r="P7" s="7">
        <v>380</v>
      </c>
      <c r="Q7" s="7">
        <f t="shared" si="10"/>
        <v>316.66666666666669</v>
      </c>
      <c r="R7" s="113">
        <v>6500000</v>
      </c>
      <c r="S7" s="2"/>
    </row>
    <row r="8" spans="1:29" x14ac:dyDescent="0.25">
      <c r="A8" s="4">
        <f t="shared" si="11"/>
        <v>0</v>
      </c>
      <c r="B8" s="4">
        <f t="shared" ref="B8:B9" si="17">Q8</f>
        <v>295</v>
      </c>
      <c r="C8" s="4">
        <f t="shared" si="12"/>
        <v>354</v>
      </c>
      <c r="D8" s="4">
        <f t="shared" si="13"/>
        <v>424.8</v>
      </c>
      <c r="E8" s="5">
        <f t="shared" ref="E8:E9" si="18">R8</f>
        <v>5908952</v>
      </c>
      <c r="F8" s="4">
        <f t="shared" si="14"/>
        <v>20030</v>
      </c>
      <c r="G8" s="112">
        <f t="shared" si="6"/>
        <v>16692</v>
      </c>
      <c r="H8" s="112">
        <f t="shared" si="7"/>
        <v>13910</v>
      </c>
      <c r="I8" s="112">
        <f t="shared" si="15"/>
        <v>0</v>
      </c>
      <c r="J8" s="112">
        <f t="shared" si="15"/>
        <v>0</v>
      </c>
      <c r="K8" s="7"/>
      <c r="L8" s="7"/>
      <c r="M8" s="7"/>
      <c r="N8" s="7"/>
      <c r="O8" s="7">
        <v>0</v>
      </c>
      <c r="P8" s="7">
        <v>354</v>
      </c>
      <c r="Q8" s="7">
        <f t="shared" si="10"/>
        <v>295</v>
      </c>
      <c r="R8" s="113">
        <v>5908952</v>
      </c>
      <c r="S8" s="113" t="s">
        <v>99</v>
      </c>
    </row>
    <row r="9" spans="1:29" x14ac:dyDescent="0.25">
      <c r="A9" s="4">
        <f t="shared" si="11"/>
        <v>0</v>
      </c>
      <c r="B9" s="4">
        <f t="shared" si="17"/>
        <v>295</v>
      </c>
      <c r="C9" s="4">
        <f t="shared" si="12"/>
        <v>354</v>
      </c>
      <c r="D9" s="4">
        <f t="shared" si="13"/>
        <v>424.8</v>
      </c>
      <c r="E9" s="5">
        <f t="shared" si="18"/>
        <v>5000000</v>
      </c>
      <c r="F9" s="4">
        <f t="shared" si="14"/>
        <v>16949</v>
      </c>
      <c r="G9" s="112">
        <f t="shared" si="6"/>
        <v>14124</v>
      </c>
      <c r="H9" s="112">
        <f t="shared" si="7"/>
        <v>11770</v>
      </c>
      <c r="I9" s="112">
        <f t="shared" si="15"/>
        <v>0</v>
      </c>
      <c r="J9" s="112">
        <f t="shared" si="15"/>
        <v>0</v>
      </c>
      <c r="K9" s="7"/>
      <c r="L9" s="7"/>
      <c r="M9" s="7"/>
      <c r="N9" s="7"/>
      <c r="O9" s="7">
        <v>0</v>
      </c>
      <c r="P9" s="7">
        <v>354</v>
      </c>
      <c r="Q9" s="7">
        <f t="shared" si="10"/>
        <v>295</v>
      </c>
      <c r="R9" s="113">
        <v>5000000</v>
      </c>
      <c r="S9" s="113" t="s">
        <v>99</v>
      </c>
    </row>
    <row r="10" spans="1:29" s="10" customFormat="1" x14ac:dyDescent="0.25"/>
    <row r="11" spans="1:29" s="10" customFormat="1" ht="16.5" x14ac:dyDescent="0.3">
      <c r="F11" s="66"/>
    </row>
    <row r="12" spans="1:29" s="10" customFormat="1" x14ac:dyDescent="0.25">
      <c r="F12" s="63"/>
    </row>
    <row r="13" spans="1:29" s="10" customFormat="1" ht="16.5" x14ac:dyDescent="0.3">
      <c r="C13" s="10" t="s">
        <v>95</v>
      </c>
      <c r="E13" s="39"/>
      <c r="F13" s="65" t="s">
        <v>66</v>
      </c>
      <c r="G13" s="65"/>
      <c r="I13" s="10">
        <f>G13*9500</f>
        <v>0</v>
      </c>
    </row>
    <row r="14" spans="1:29" s="10" customFormat="1" x14ac:dyDescent="0.25">
      <c r="C14" s="10" t="s">
        <v>1</v>
      </c>
      <c r="F14" s="65" t="s">
        <v>69</v>
      </c>
      <c r="G14" s="65"/>
      <c r="I14" s="10">
        <f>G9*1.2</f>
        <v>16948.8</v>
      </c>
    </row>
    <row r="15" spans="1:29" s="10" customFormat="1" x14ac:dyDescent="0.25">
      <c r="F15" s="64" t="s">
        <v>70</v>
      </c>
      <c r="G15" s="64"/>
    </row>
    <row r="16" spans="1:29" s="10" customFormat="1" x14ac:dyDescent="0.25">
      <c r="F16" s="52"/>
      <c r="G16" s="52"/>
    </row>
    <row r="17" spans="3:20" s="10" customFormat="1" x14ac:dyDescent="0.25">
      <c r="F17" s="52" t="s">
        <v>93</v>
      </c>
      <c r="G17" s="52"/>
      <c r="R17" s="10">
        <v>17049</v>
      </c>
    </row>
    <row r="18" spans="3:20" s="10" customFormat="1" x14ac:dyDescent="0.25">
      <c r="F18" s="52" t="s">
        <v>73</v>
      </c>
      <c r="G18" s="52"/>
      <c r="R18" s="10">
        <v>17105</v>
      </c>
    </row>
    <row r="19" spans="3:20" s="10" customFormat="1" x14ac:dyDescent="0.25">
      <c r="F19" s="52" t="s">
        <v>71</v>
      </c>
      <c r="G19" s="52"/>
    </row>
    <row r="20" spans="3:20" s="10" customFormat="1" x14ac:dyDescent="0.25">
      <c r="C20" s="71"/>
      <c r="D20"/>
      <c r="F20" s="65" t="s">
        <v>72</v>
      </c>
      <c r="G20" s="65"/>
      <c r="R20" s="10">
        <f>SUM(R17:R19)</f>
        <v>34154</v>
      </c>
      <c r="S20" s="10">
        <f>R20/2</f>
        <v>17077</v>
      </c>
    </row>
    <row r="21" spans="3:20" s="10" customFormat="1" x14ac:dyDescent="0.25">
      <c r="C21"/>
      <c r="D21"/>
      <c r="F21" s="64" t="s">
        <v>94</v>
      </c>
      <c r="G21" s="64">
        <f>SUM(G17:G20)</f>
        <v>0</v>
      </c>
      <c r="I21" s="10" t="e">
        <f>I13/G21</f>
        <v>#DIV/0!</v>
      </c>
      <c r="Q21" s="67"/>
    </row>
    <row r="22" spans="3:20" s="10" customFormat="1" x14ac:dyDescent="0.25">
      <c r="C22"/>
      <c r="D22"/>
      <c r="F22" s="52" t="s">
        <v>66</v>
      </c>
      <c r="G22" s="52"/>
      <c r="H22" s="10" t="e">
        <f>G21/G22</f>
        <v>#DIV/0!</v>
      </c>
      <c r="I22" s="10" t="s">
        <v>74</v>
      </c>
    </row>
    <row r="23" spans="3:20" s="10" customFormat="1" x14ac:dyDescent="0.25">
      <c r="C23"/>
      <c r="D23"/>
      <c r="F23" s="52" t="s">
        <v>67</v>
      </c>
      <c r="G23" s="52"/>
    </row>
    <row r="24" spans="3:20" s="10" customFormat="1" x14ac:dyDescent="0.25">
      <c r="C24"/>
      <c r="D24"/>
      <c r="F24" s="64" t="s">
        <v>68</v>
      </c>
      <c r="G24" s="64">
        <f>G21*G23</f>
        <v>0</v>
      </c>
      <c r="H24" s="10" t="e">
        <f>G24/D17</f>
        <v>#DIV/0!</v>
      </c>
    </row>
    <row r="25" spans="3:20" s="10" customFormat="1" x14ac:dyDescent="0.25">
      <c r="C25"/>
      <c r="D25"/>
      <c r="F25" s="64" t="s">
        <v>24</v>
      </c>
      <c r="G25" s="64">
        <f>G24*90%</f>
        <v>0</v>
      </c>
    </row>
    <row r="26" spans="3:20" s="10" customFormat="1" x14ac:dyDescent="0.25">
      <c r="C26"/>
      <c r="D26"/>
      <c r="F26" s="64" t="s">
        <v>25</v>
      </c>
      <c r="G26" s="64">
        <f>G24*80%</f>
        <v>0</v>
      </c>
    </row>
    <row r="28" spans="3:20" x14ac:dyDescent="0.25">
      <c r="P28" s="10"/>
      <c r="Q28" s="10"/>
      <c r="R28" s="10"/>
      <c r="S28" s="10"/>
      <c r="T28" s="10"/>
    </row>
    <row r="29" spans="3:20" x14ac:dyDescent="0.25">
      <c r="P29" s="10"/>
      <c r="Q29" s="10"/>
      <c r="R29" s="10"/>
      <c r="S29" s="10"/>
      <c r="T29" s="10"/>
    </row>
    <row r="30" spans="3:20" x14ac:dyDescent="0.25">
      <c r="P30" s="10"/>
      <c r="Q30" s="10"/>
      <c r="R30" s="10"/>
      <c r="S30" s="10"/>
      <c r="T30" s="10"/>
    </row>
    <row r="31" spans="3:20" x14ac:dyDescent="0.25">
      <c r="P31" s="10"/>
      <c r="Q31" s="10"/>
      <c r="R31" s="10"/>
      <c r="S31" s="10"/>
      <c r="T31" s="10"/>
    </row>
    <row r="32" spans="3:20" x14ac:dyDescent="0.25">
      <c r="P32" s="10"/>
      <c r="Q32" s="10"/>
      <c r="R32" s="10"/>
      <c r="S32" s="10"/>
      <c r="T32" s="10"/>
    </row>
    <row r="33" spans="16:20" x14ac:dyDescent="0.25">
      <c r="P33" s="10"/>
      <c r="Q33" s="67"/>
      <c r="R33" s="10"/>
      <c r="S33" s="10"/>
      <c r="T33" s="10"/>
    </row>
    <row r="34" spans="16:20" x14ac:dyDescent="0.25">
      <c r="P34" s="10"/>
      <c r="Q34" s="10"/>
      <c r="R34" s="10"/>
      <c r="S34" s="10"/>
      <c r="T34" s="10"/>
    </row>
    <row r="35" spans="16:20" x14ac:dyDescent="0.25">
      <c r="P35" s="10"/>
      <c r="Q35" s="10"/>
      <c r="R35" s="10"/>
      <c r="S35" s="10"/>
      <c r="T35" s="10"/>
    </row>
    <row r="36" spans="16:20" x14ac:dyDescent="0.25">
      <c r="P36" s="10"/>
      <c r="Q36" s="10"/>
      <c r="R36" s="10"/>
      <c r="S36" s="10"/>
      <c r="T36" s="10"/>
    </row>
    <row r="39" spans="16:20" x14ac:dyDescent="0.25">
      <c r="P39" s="10"/>
      <c r="Q39" s="10"/>
      <c r="R39" s="10"/>
      <c r="S39" s="10"/>
      <c r="T39" s="10"/>
    </row>
    <row r="40" spans="16:20" x14ac:dyDescent="0.25">
      <c r="P40" s="10"/>
      <c r="Q40" s="10"/>
      <c r="R40" s="10"/>
      <c r="S40" s="10"/>
      <c r="T40" s="10"/>
    </row>
    <row r="41" spans="16:20" x14ac:dyDescent="0.25">
      <c r="P41" s="10"/>
      <c r="Q41" s="10"/>
      <c r="R41" s="10"/>
      <c r="S41" s="10"/>
      <c r="T41" s="10"/>
    </row>
    <row r="42" spans="16:20" x14ac:dyDescent="0.25">
      <c r="P42" s="10"/>
      <c r="Q42" s="10"/>
      <c r="R42" s="10"/>
      <c r="S42" s="10"/>
      <c r="T42" s="10"/>
    </row>
    <row r="43" spans="16:20" x14ac:dyDescent="0.25">
      <c r="P43" s="10"/>
      <c r="Q43" s="67"/>
      <c r="R43" s="10"/>
      <c r="S43" s="10"/>
      <c r="T43" s="10"/>
    </row>
    <row r="44" spans="16:20" x14ac:dyDescent="0.25">
      <c r="P44" s="10"/>
      <c r="Q44" s="10"/>
      <c r="R44" s="10"/>
      <c r="S44" s="10"/>
      <c r="T44" s="10"/>
    </row>
    <row r="45" spans="16:20" x14ac:dyDescent="0.25">
      <c r="P45" s="10"/>
      <c r="Q45" s="10"/>
      <c r="R45" s="10"/>
      <c r="S45" s="10"/>
      <c r="T45" s="10"/>
    </row>
    <row r="46" spans="16:20" x14ac:dyDescent="0.25">
      <c r="P46" s="10"/>
      <c r="Q46" s="10"/>
      <c r="R46" s="10"/>
      <c r="S46" s="10"/>
      <c r="T4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6" zoomScaleNormal="100" workbookViewId="0">
      <selection activeCell="K26" sqref="K26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workbookViewId="0">
      <selection activeCell="A6" sqref="A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>
      <selection activeCell="A11" sqref="A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zoomScale="85" zoomScaleNormal="85" workbookViewId="0">
      <selection activeCell="A4" sqref="A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F10:H17"/>
  <sheetViews>
    <sheetView topLeftCell="A10" workbookViewId="0">
      <selection activeCell="A6" sqref="A6"/>
    </sheetView>
  </sheetViews>
  <sheetFormatPr defaultRowHeight="15" x14ac:dyDescent="0.25"/>
  <sheetData>
    <row r="10" spans="6:8" x14ac:dyDescent="0.25">
      <c r="F10">
        <v>9.1</v>
      </c>
      <c r="G10">
        <v>14</v>
      </c>
      <c r="H10" s="110">
        <f>G10*F10</f>
        <v>127.39999999999999</v>
      </c>
    </row>
    <row r="11" spans="6:8" x14ac:dyDescent="0.25">
      <c r="F11">
        <v>11.1</v>
      </c>
      <c r="G11">
        <v>9.1</v>
      </c>
      <c r="H11" s="110">
        <f t="shared" ref="H11:H16" si="0">G11*F11</f>
        <v>101.00999999999999</v>
      </c>
    </row>
    <row r="12" spans="6:8" x14ac:dyDescent="0.25">
      <c r="F12">
        <v>7.8</v>
      </c>
      <c r="G12">
        <v>8.4</v>
      </c>
      <c r="H12" s="110">
        <f t="shared" si="0"/>
        <v>65.52</v>
      </c>
    </row>
    <row r="13" spans="6:8" x14ac:dyDescent="0.25">
      <c r="F13">
        <v>3.2</v>
      </c>
      <c r="G13">
        <v>3.8</v>
      </c>
      <c r="H13" s="110">
        <f t="shared" si="0"/>
        <v>12.16</v>
      </c>
    </row>
    <row r="14" spans="6:8" x14ac:dyDescent="0.25">
      <c r="F14">
        <v>4.2</v>
      </c>
      <c r="G14">
        <v>6.3</v>
      </c>
      <c r="H14" s="110">
        <f t="shared" si="0"/>
        <v>26.46</v>
      </c>
    </row>
    <row r="15" spans="6:8" x14ac:dyDescent="0.25">
      <c r="F15">
        <v>3.1</v>
      </c>
      <c r="G15">
        <v>42</v>
      </c>
      <c r="H15" s="110">
        <f t="shared" si="0"/>
        <v>130.20000000000002</v>
      </c>
    </row>
    <row r="16" spans="6:8" x14ac:dyDescent="0.25">
      <c r="F16">
        <v>9.4</v>
      </c>
      <c r="G16">
        <v>5.0999999999999996</v>
      </c>
      <c r="H16" s="110">
        <f t="shared" si="0"/>
        <v>47.94</v>
      </c>
    </row>
    <row r="17" spans="8:8" x14ac:dyDescent="0.25">
      <c r="H17" s="110">
        <f>SUM(H10:H16)</f>
        <v>510.69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Sheet6</vt:lpstr>
      <vt:lpstr>Sheet7</vt:lpstr>
      <vt:lpstr>Sheet8</vt:lpstr>
      <vt:lpstr>Sheet5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115-PC</cp:lastModifiedBy>
  <cp:lastPrinted>2019-11-05T06:14:02Z</cp:lastPrinted>
  <dcterms:created xsi:type="dcterms:W3CDTF">2018-02-17T10:36:41Z</dcterms:created>
  <dcterms:modified xsi:type="dcterms:W3CDTF">2024-07-18T07:33:05Z</dcterms:modified>
</cp:coreProperties>
</file>