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928"/>
  <workbookPr filterPrivacy="1" defaultThemeVersion="124226"/>
  <xr:revisionPtr revIDLastSave="0" documentId="13_ncr:1_{9BCC300A-4A60-4B27-BFDE-0192499D3FB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4" r:id="rId1"/>
    <sheet name="2001-rate" sheetId="5" r:id="rId2"/>
  </sheets>
  <calcPr calcId="191029"/>
</workbook>
</file>

<file path=xl/calcChain.xml><?xml version="1.0" encoding="utf-8"?>
<calcChain xmlns="http://schemas.openxmlformats.org/spreadsheetml/2006/main">
  <c r="B8" i="4" l="1"/>
  <c r="F32" i="4"/>
  <c r="E28" i="4" l="1"/>
  <c r="E26" i="4"/>
  <c r="E25" i="4"/>
  <c r="C23" i="4"/>
  <c r="C21" i="4"/>
  <c r="H26" i="4" l="1"/>
  <c r="H20" i="4"/>
  <c r="H18" i="4"/>
  <c r="H15" i="4" l="1"/>
  <c r="C19" i="4" l="1"/>
  <c r="C12" i="4" l="1"/>
  <c r="C17" i="4" s="1"/>
  <c r="G3" i="4" l="1"/>
  <c r="U34" i="4" l="1"/>
  <c r="C14" i="4" l="1"/>
  <c r="C6" i="4"/>
  <c r="C15" i="4" l="1"/>
  <c r="D6" i="4"/>
  <c r="E23" i="4" l="1"/>
  <c r="F23" i="4"/>
  <c r="F24" i="4" s="1"/>
  <c r="C26" i="4" s="1"/>
  <c r="C25" i="4" l="1"/>
  <c r="C28" i="4" l="1"/>
  <c r="C32" i="4" s="1"/>
  <c r="C33" i="4" s="1"/>
</calcChain>
</file>

<file path=xl/sharedStrings.xml><?xml version="1.0" encoding="utf-8"?>
<sst xmlns="http://schemas.openxmlformats.org/spreadsheetml/2006/main" count="39" uniqueCount="39">
  <si>
    <t>Year of Construction</t>
  </si>
  <si>
    <t>Age of Building</t>
  </si>
  <si>
    <t>Depreciation</t>
  </si>
  <si>
    <t>Amount of Depreciation</t>
  </si>
  <si>
    <t>Depreciated Fair Market Value</t>
  </si>
  <si>
    <t>Stamp Duty</t>
  </si>
  <si>
    <t>Registration Charges</t>
  </si>
  <si>
    <t xml:space="preserve"> Cost of Acquisition</t>
  </si>
  <si>
    <t>Indexed Cost of Acquisition</t>
  </si>
  <si>
    <t>Value of Property as on Year</t>
  </si>
  <si>
    <t>Current Year</t>
  </si>
  <si>
    <t>Sq.FT.</t>
  </si>
  <si>
    <t>Sq.M.</t>
  </si>
  <si>
    <t>Ready Reckoner</t>
  </si>
  <si>
    <t xml:space="preserve">RR 2001 </t>
  </si>
  <si>
    <t>Area of Flat</t>
  </si>
  <si>
    <t>Cost of Construction of Flat</t>
  </si>
  <si>
    <t>Flat</t>
  </si>
  <si>
    <t>Rate for Cost of Construction (For Flat)</t>
  </si>
  <si>
    <t xml:space="preserve">Total </t>
  </si>
  <si>
    <t>Value of the flat (BU area * Rate)</t>
  </si>
  <si>
    <t xml:space="preserve">stamp duty </t>
  </si>
  <si>
    <t>registration ch - 1%</t>
  </si>
  <si>
    <t>1. Rate Increase by 5% if the property is located on above 5th floor</t>
  </si>
  <si>
    <t>2. For car parking 25% rate of Ready reckoner.</t>
  </si>
  <si>
    <t xml:space="preserve">3. Considered lowest range. Above 10 lakh stamp duty is 8%. </t>
  </si>
  <si>
    <t>Page No.</t>
  </si>
  <si>
    <t>Zone No.</t>
  </si>
  <si>
    <t>Rate</t>
  </si>
  <si>
    <t xml:space="preserve">4. Registration charges 1% or Maximum 20000/- </t>
  </si>
  <si>
    <t>Cost Inflation Index - 2001</t>
  </si>
  <si>
    <t>Whichever is less</t>
  </si>
  <si>
    <t xml:space="preserve"> as oer Possession Receipt</t>
  </si>
  <si>
    <t>stamp duty - 3%</t>
  </si>
  <si>
    <t>2.5 to 5 lakhs</t>
  </si>
  <si>
    <t>Built up area</t>
  </si>
  <si>
    <t>16.07.2024</t>
  </si>
  <si>
    <t>Cost Inflation Index - 2023-2024</t>
  </si>
  <si>
    <t xml:space="preserve">{(100-10) x18}/70.00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</si>
</sst>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1"/>
      <color rgb="FFFF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</patternFill>
    </fill>
  </fills>
  <borders count="5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4" fillId="8" borderId="1" applyNumberFormat="0" applyFont="0" applyAlignment="0" applyProtection="0"/>
  </cellStyleXfs>
  <cellXfs count="53">
    <xf numFmtId="0" fontId="0" fillId="0" borderId="0" xfId="0"/>
    <xf numFmtId="43" fontId="0" fillId="0" borderId="0" xfId="1" applyFont="1"/>
    <xf numFmtId="43" fontId="0" fillId="0" borderId="0" xfId="0" applyNumberFormat="1"/>
    <xf numFmtId="49" fontId="0" fillId="0" borderId="0" xfId="0" applyNumberFormat="1"/>
    <xf numFmtId="0" fontId="5" fillId="0" borderId="0" xfId="0" applyFont="1"/>
    <xf numFmtId="0" fontId="2" fillId="0" borderId="0" xfId="0" applyFont="1" applyAlignment="1">
      <alignment horizontal="center"/>
    </xf>
    <xf numFmtId="3" fontId="0" fillId="0" borderId="0" xfId="0" applyNumberFormat="1"/>
    <xf numFmtId="0" fontId="6" fillId="3" borderId="0" xfId="0" applyFont="1" applyFill="1" applyAlignment="1">
      <alignment horizontal="right"/>
    </xf>
    <xf numFmtId="10" fontId="0" fillId="0" borderId="0" xfId="0" applyNumberFormat="1"/>
    <xf numFmtId="43" fontId="2" fillId="0" borderId="0" xfId="1" applyFont="1"/>
    <xf numFmtId="43" fontId="2" fillId="0" borderId="0" xfId="0" applyNumberFormat="1" applyFont="1"/>
    <xf numFmtId="0" fontId="6" fillId="0" borderId="0" xfId="0" applyFont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0" fillId="2" borderId="2" xfId="0" applyFill="1" applyBorder="1"/>
    <xf numFmtId="43" fontId="0" fillId="2" borderId="2" xfId="0" applyNumberFormat="1" applyFill="1" applyBorder="1"/>
    <xf numFmtId="0" fontId="0" fillId="2" borderId="2" xfId="0" applyFill="1" applyBorder="1" applyAlignment="1">
      <alignment horizontal="right" vertical="center"/>
    </xf>
    <xf numFmtId="0" fontId="1" fillId="0" borderId="0" xfId="0" applyFont="1"/>
    <xf numFmtId="0" fontId="8" fillId="0" borderId="0" xfId="0" applyFont="1"/>
    <xf numFmtId="0" fontId="0" fillId="4" borderId="2" xfId="0" applyFill="1" applyBorder="1"/>
    <xf numFmtId="0" fontId="0" fillId="5" borderId="2" xfId="0" applyFill="1" applyBorder="1"/>
    <xf numFmtId="0" fontId="0" fillId="5" borderId="2" xfId="0" applyFill="1" applyBorder="1" applyAlignment="1">
      <alignment horizontal="right"/>
    </xf>
    <xf numFmtId="43" fontId="0" fillId="5" borderId="2" xfId="1" applyFont="1" applyFill="1" applyBorder="1" applyAlignment="1">
      <alignment horizontal="right"/>
    </xf>
    <xf numFmtId="0" fontId="0" fillId="5" borderId="2" xfId="0" applyFill="1" applyBorder="1" applyAlignment="1">
      <alignment horizontal="center" vertical="top"/>
    </xf>
    <xf numFmtId="0" fontId="2" fillId="3" borderId="2" xfId="0" applyFont="1" applyFill="1" applyBorder="1"/>
    <xf numFmtId="0" fontId="0" fillId="3" borderId="2" xfId="0" applyFill="1" applyBorder="1"/>
    <xf numFmtId="43" fontId="0" fillId="3" borderId="2" xfId="1" applyFont="1" applyFill="1" applyBorder="1"/>
    <xf numFmtId="2" fontId="1" fillId="3" borderId="2" xfId="0" applyNumberFormat="1" applyFont="1" applyFill="1" applyBorder="1"/>
    <xf numFmtId="10" fontId="0" fillId="3" borderId="2" xfId="1" applyNumberFormat="1" applyFont="1" applyFill="1" applyBorder="1"/>
    <xf numFmtId="43" fontId="0" fillId="5" borderId="2" xfId="0" applyNumberFormat="1" applyFill="1" applyBorder="1"/>
    <xf numFmtId="0" fontId="0" fillId="6" borderId="2" xfId="0" applyFill="1" applyBorder="1"/>
    <xf numFmtId="0" fontId="6" fillId="6" borderId="2" xfId="0" applyFont="1" applyFill="1" applyBorder="1"/>
    <xf numFmtId="43" fontId="6" fillId="6" borderId="2" xfId="1" applyFont="1" applyFill="1" applyBorder="1"/>
    <xf numFmtId="0" fontId="6" fillId="0" borderId="2" xfId="0" applyFont="1" applyBorder="1"/>
    <xf numFmtId="0" fontId="6" fillId="5" borderId="2" xfId="0" applyFont="1" applyFill="1" applyBorder="1"/>
    <xf numFmtId="43" fontId="6" fillId="5" borderId="2" xfId="0" applyNumberFormat="1" applyFont="1" applyFill="1" applyBorder="1"/>
    <xf numFmtId="0" fontId="1" fillId="5" borderId="2" xfId="0" applyFont="1" applyFill="1" applyBorder="1"/>
    <xf numFmtId="43" fontId="1" fillId="5" borderId="2" xfId="0" applyNumberFormat="1" applyFont="1" applyFill="1" applyBorder="1"/>
    <xf numFmtId="0" fontId="2" fillId="2" borderId="2" xfId="0" applyFont="1" applyFill="1" applyBorder="1"/>
    <xf numFmtId="43" fontId="2" fillId="2" borderId="2" xfId="0" applyNumberFormat="1" applyFont="1" applyFill="1" applyBorder="1"/>
    <xf numFmtId="43" fontId="0" fillId="3" borderId="2" xfId="0" applyNumberFormat="1" applyFill="1" applyBorder="1"/>
    <xf numFmtId="0" fontId="0" fillId="7" borderId="2" xfId="0" applyFill="1" applyBorder="1"/>
    <xf numFmtId="43" fontId="2" fillId="7" borderId="2" xfId="1" applyFont="1" applyFill="1" applyBorder="1"/>
    <xf numFmtId="0" fontId="0" fillId="3" borderId="2" xfId="0" applyFill="1" applyBorder="1" applyAlignment="1">
      <alignment horizontal="left"/>
    </xf>
    <xf numFmtId="2" fontId="9" fillId="0" borderId="0" xfId="0" applyNumberFormat="1" applyFont="1" applyAlignment="1">
      <alignment horizontal="center"/>
    </xf>
    <xf numFmtId="43" fontId="1" fillId="0" borderId="0" xfId="1" applyFont="1"/>
    <xf numFmtId="164" fontId="0" fillId="5" borderId="2" xfId="0" applyNumberFormat="1" applyFill="1" applyBorder="1" applyAlignment="1">
      <alignment horizontal="right"/>
    </xf>
    <xf numFmtId="0" fontId="7" fillId="8" borderId="2" xfId="2" applyFont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0" fillId="5" borderId="2" xfId="0" applyFill="1" applyBorder="1" applyAlignment="1">
      <alignment horizontal="center" vertical="top"/>
    </xf>
    <xf numFmtId="0" fontId="5" fillId="0" borderId="0" xfId="0" applyFont="1" applyAlignment="1">
      <alignment horizontal="left"/>
    </xf>
    <xf numFmtId="0" fontId="0" fillId="0" borderId="0" xfId="0" applyAlignment="1">
      <alignment horizontal="center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</cellXfs>
  <cellStyles count="3">
    <cellStyle name="Comma" xfId="1" builtinId="3"/>
    <cellStyle name="Normal" xfId="0" builtinId="0"/>
    <cellStyle name="Note" xfId="2" builtin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424142</xdr:colOff>
      <xdr:row>0</xdr:row>
      <xdr:rowOff>0</xdr:rowOff>
    </xdr:from>
    <xdr:to>
      <xdr:col>25</xdr:col>
      <xdr:colOff>502647</xdr:colOff>
      <xdr:row>34</xdr:row>
      <xdr:rowOff>152606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25367" y="0"/>
          <a:ext cx="11679955" cy="7020131"/>
        </a:xfrm>
        <a:prstGeom prst="rect">
          <a:avLst/>
        </a:prstGeom>
      </xdr:spPr>
    </xdr:pic>
    <xdr:clientData/>
  </xdr:twoCellAnchor>
  <xdr:twoCellAnchor editAs="oneCell">
    <xdr:from>
      <xdr:col>8</xdr:col>
      <xdr:colOff>885264</xdr:colOff>
      <xdr:row>37</xdr:row>
      <xdr:rowOff>156882</xdr:rowOff>
    </xdr:from>
    <xdr:to>
      <xdr:col>28</xdr:col>
      <xdr:colOff>480234</xdr:colOff>
      <xdr:row>76</xdr:row>
      <xdr:rowOff>41668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90411" y="7474323"/>
          <a:ext cx="12952382" cy="7314286"/>
        </a:xfrm>
        <a:prstGeom prst="rect">
          <a:avLst/>
        </a:prstGeom>
      </xdr:spPr>
    </xdr:pic>
    <xdr:clientData/>
  </xdr:twoCellAnchor>
  <xdr:twoCellAnchor editAs="oneCell">
    <xdr:from>
      <xdr:col>2</xdr:col>
      <xdr:colOff>515471</xdr:colOff>
      <xdr:row>35</xdr:row>
      <xdr:rowOff>22412</xdr:rowOff>
    </xdr:from>
    <xdr:to>
      <xdr:col>8</xdr:col>
      <xdr:colOff>582091</xdr:colOff>
      <xdr:row>76</xdr:row>
      <xdr:rowOff>166397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7C7E681-0999-42E5-A0F8-7416B6949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14383" y="7082118"/>
          <a:ext cx="7630590" cy="79544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332571</xdr:colOff>
      <xdr:row>41</xdr:row>
      <xdr:rowOff>37143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EC4A76-5625-484D-866B-F3736D0B7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428571" cy="7657143"/>
        </a:xfrm>
        <a:prstGeom prst="rect">
          <a:avLst/>
        </a:prstGeom>
      </xdr:spPr>
    </xdr:pic>
    <xdr:clientData/>
  </xdr:twoCellAnchor>
  <xdr:twoCellAnchor editAs="oneCell">
    <xdr:from>
      <xdr:col>22</xdr:col>
      <xdr:colOff>247650</xdr:colOff>
      <xdr:row>3</xdr:row>
      <xdr:rowOff>66675</xdr:rowOff>
    </xdr:from>
    <xdr:to>
      <xdr:col>33</xdr:col>
      <xdr:colOff>456336</xdr:colOff>
      <xdr:row>38</xdr:row>
      <xdr:rowOff>37270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07C553E-BEE3-4AE3-BFC2-72EA52D89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658850" y="638175"/>
          <a:ext cx="6914286" cy="6638095"/>
        </a:xfrm>
        <a:prstGeom prst="rect">
          <a:avLst/>
        </a:prstGeom>
      </xdr:spPr>
    </xdr:pic>
    <xdr:clientData/>
  </xdr:twoCellAnchor>
  <xdr:twoCellAnchor editAs="oneCell">
    <xdr:from>
      <xdr:col>10</xdr:col>
      <xdr:colOff>514350</xdr:colOff>
      <xdr:row>4</xdr:row>
      <xdr:rowOff>0</xdr:rowOff>
    </xdr:from>
    <xdr:to>
      <xdr:col>22</xdr:col>
      <xdr:colOff>65817</xdr:colOff>
      <xdr:row>48</xdr:row>
      <xdr:rowOff>94190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DF46348-72C7-4477-B26C-5F01575C1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10350" y="762000"/>
          <a:ext cx="6866667" cy="84761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34"/>
  <sheetViews>
    <sheetView tabSelected="1" topLeftCell="A4" zoomScaleNormal="100" workbookViewId="0">
      <selection activeCell="D24" sqref="D24"/>
    </sheetView>
  </sheetViews>
  <sheetFormatPr defaultRowHeight="15" x14ac:dyDescent="0.25"/>
  <cols>
    <col min="1" max="1" width="18.140625" customWidth="1"/>
    <col min="2" max="2" width="19.28515625" customWidth="1"/>
    <col min="3" max="3" width="22.5703125" customWidth="1"/>
    <col min="4" max="4" width="18.5703125" customWidth="1"/>
    <col min="5" max="5" width="20" customWidth="1"/>
    <col min="6" max="6" width="17.140625" customWidth="1"/>
    <col min="7" max="7" width="18" customWidth="1"/>
    <col min="8" max="8" width="17.140625" customWidth="1"/>
    <col min="9" max="9" width="13.42578125" customWidth="1"/>
    <col min="10" max="10" width="12.7109375" customWidth="1"/>
    <col min="11" max="11" width="19.85546875" customWidth="1"/>
  </cols>
  <sheetData>
    <row r="1" spans="1:12" ht="26.25" x14ac:dyDescent="0.4">
      <c r="A1" s="46"/>
      <c r="B1" s="46"/>
      <c r="C1" s="46"/>
    </row>
    <row r="2" spans="1:12" ht="15" customHeight="1" x14ac:dyDescent="0.3">
      <c r="A2" s="47" t="s">
        <v>9</v>
      </c>
      <c r="B2" s="47"/>
      <c r="C2" s="18">
        <v>2001</v>
      </c>
      <c r="F2" s="17"/>
    </row>
    <row r="3" spans="1:12" x14ac:dyDescent="0.25">
      <c r="A3" s="19"/>
      <c r="B3" s="19"/>
      <c r="C3" s="19"/>
      <c r="G3">
        <f>F2-F3</f>
        <v>0</v>
      </c>
      <c r="L3" s="3"/>
    </row>
    <row r="4" spans="1:12" x14ac:dyDescent="0.25">
      <c r="A4" s="19" t="s">
        <v>10</v>
      </c>
      <c r="B4" s="19"/>
      <c r="C4" s="19">
        <v>2001</v>
      </c>
      <c r="G4" s="51" t="s">
        <v>14</v>
      </c>
      <c r="H4" s="52"/>
      <c r="K4" s="50"/>
      <c r="L4" s="50"/>
    </row>
    <row r="5" spans="1:12" x14ac:dyDescent="0.25">
      <c r="A5" s="19" t="s">
        <v>0</v>
      </c>
      <c r="B5" s="19"/>
      <c r="C5" s="19">
        <v>1987</v>
      </c>
      <c r="D5" t="s">
        <v>32</v>
      </c>
      <c r="G5" s="12" t="s">
        <v>26</v>
      </c>
      <c r="H5" s="13">
        <v>121</v>
      </c>
      <c r="J5" s="8"/>
    </row>
    <row r="6" spans="1:12" x14ac:dyDescent="0.25">
      <c r="A6" s="19" t="s">
        <v>1</v>
      </c>
      <c r="B6" s="20"/>
      <c r="C6" s="19">
        <f>C4-C5</f>
        <v>14</v>
      </c>
      <c r="D6">
        <f>70-C6</f>
        <v>56</v>
      </c>
      <c r="G6" s="12" t="s">
        <v>27</v>
      </c>
      <c r="H6" s="15"/>
    </row>
    <row r="7" spans="1:12" x14ac:dyDescent="0.25">
      <c r="A7" s="48" t="s">
        <v>15</v>
      </c>
      <c r="B7" s="20" t="s">
        <v>11</v>
      </c>
      <c r="C7" s="20" t="s">
        <v>12</v>
      </c>
      <c r="G7" s="12" t="s">
        <v>28</v>
      </c>
      <c r="H7" s="14">
        <v>6725</v>
      </c>
      <c r="I7" s="2"/>
    </row>
    <row r="8" spans="1:12" ht="15.75" customHeight="1" x14ac:dyDescent="0.25">
      <c r="A8" s="48"/>
      <c r="B8" s="45">
        <f>C8*10.764</f>
        <v>614.94731999999999</v>
      </c>
      <c r="C8" s="21">
        <v>57.13</v>
      </c>
      <c r="F8" s="1"/>
      <c r="G8" s="11"/>
      <c r="H8" s="2"/>
      <c r="I8" s="2"/>
    </row>
    <row r="9" spans="1:12" ht="33.75" customHeight="1" x14ac:dyDescent="0.25">
      <c r="A9" s="22"/>
      <c r="B9" s="20"/>
      <c r="C9" s="20"/>
      <c r="G9" s="7" t="s">
        <v>19</v>
      </c>
      <c r="H9" s="2"/>
      <c r="K9" s="1"/>
    </row>
    <row r="10" spans="1:12" x14ac:dyDescent="0.25">
      <c r="A10" s="23" t="s">
        <v>18</v>
      </c>
      <c r="B10" s="24"/>
      <c r="C10" s="25">
        <v>4500</v>
      </c>
      <c r="D10" t="s">
        <v>23</v>
      </c>
      <c r="I10" s="2"/>
    </row>
    <row r="11" spans="1:12" x14ac:dyDescent="0.25">
      <c r="A11" s="23"/>
      <c r="B11" s="24"/>
      <c r="C11" s="24"/>
      <c r="D11" t="s">
        <v>24</v>
      </c>
    </row>
    <row r="12" spans="1:12" x14ac:dyDescent="0.25">
      <c r="A12" s="24" t="s">
        <v>16</v>
      </c>
      <c r="B12" s="24"/>
      <c r="C12" s="25">
        <f>ROUND(C8*C10,0)</f>
        <v>257085</v>
      </c>
      <c r="D12" s="2" t="s">
        <v>25</v>
      </c>
      <c r="I12" s="4"/>
      <c r="J12" s="4"/>
      <c r="K12" s="4"/>
    </row>
    <row r="13" spans="1:12" x14ac:dyDescent="0.25">
      <c r="A13" s="24"/>
      <c r="B13" s="24"/>
      <c r="C13" s="25"/>
      <c r="D13" t="s">
        <v>29</v>
      </c>
      <c r="F13" s="5"/>
      <c r="G13" s="5"/>
      <c r="H13" s="5" t="s">
        <v>35</v>
      </c>
      <c r="I13" s="4"/>
      <c r="J13" s="4"/>
      <c r="K13" s="4"/>
    </row>
    <row r="14" spans="1:12" x14ac:dyDescent="0.25">
      <c r="A14" s="24" t="s">
        <v>2</v>
      </c>
      <c r="B14" s="24"/>
      <c r="C14" s="24">
        <f>100-10</f>
        <v>90</v>
      </c>
      <c r="F14" s="5"/>
      <c r="G14" s="5"/>
      <c r="H14" s="43">
        <v>615</v>
      </c>
      <c r="I14" s="4"/>
      <c r="J14" s="4"/>
      <c r="K14" s="4"/>
    </row>
    <row r="15" spans="1:12" x14ac:dyDescent="0.25">
      <c r="A15" s="24" t="s">
        <v>38</v>
      </c>
      <c r="B15" s="24"/>
      <c r="C15" s="26">
        <f>C14*C6/70</f>
        <v>18</v>
      </c>
      <c r="F15" s="5"/>
      <c r="G15" s="5"/>
      <c r="H15" s="43">
        <f>H14/10.764</f>
        <v>57.134894091415831</v>
      </c>
      <c r="I15" s="4"/>
      <c r="J15" s="4"/>
      <c r="K15" s="4"/>
    </row>
    <row r="16" spans="1:12" x14ac:dyDescent="0.25">
      <c r="A16" s="24"/>
      <c r="B16" s="24"/>
      <c r="C16" s="27">
        <v>0.18</v>
      </c>
      <c r="G16" s="5"/>
      <c r="H16" s="44"/>
      <c r="I16" s="49"/>
      <c r="J16" s="49"/>
      <c r="K16" s="49"/>
    </row>
    <row r="17" spans="1:11" x14ac:dyDescent="0.25">
      <c r="A17" s="19" t="s">
        <v>3</v>
      </c>
      <c r="B17" s="19"/>
      <c r="C17" s="28">
        <f>ROUND(C12*C16,0)</f>
        <v>46275</v>
      </c>
      <c r="D17" s="2"/>
      <c r="E17" s="2"/>
      <c r="H17" s="16"/>
    </row>
    <row r="18" spans="1:11" x14ac:dyDescent="0.25">
      <c r="A18" s="29" t="s">
        <v>13</v>
      </c>
      <c r="B18" s="29"/>
      <c r="C18" s="29"/>
      <c r="E18" s="1"/>
      <c r="H18" s="16">
        <f>43.21</f>
        <v>43.21</v>
      </c>
    </row>
    <row r="19" spans="1:11" x14ac:dyDescent="0.25">
      <c r="A19" s="30" t="s">
        <v>17</v>
      </c>
      <c r="B19" s="30"/>
      <c r="C19" s="31">
        <f>H7</f>
        <v>6725</v>
      </c>
      <c r="H19" s="16">
        <v>355000</v>
      </c>
    </row>
    <row r="20" spans="1:11" x14ac:dyDescent="0.25">
      <c r="A20" s="32"/>
      <c r="B20" s="32"/>
      <c r="C20" s="32"/>
      <c r="H20" s="16">
        <f>H19/H18</f>
        <v>8215.6908123119647</v>
      </c>
    </row>
    <row r="21" spans="1:11" x14ac:dyDescent="0.25">
      <c r="A21" s="33" t="s">
        <v>20</v>
      </c>
      <c r="B21" s="33"/>
      <c r="C21" s="34">
        <f>ROUND(C19*C8,0)</f>
        <v>384199</v>
      </c>
      <c r="H21" s="16"/>
    </row>
    <row r="22" spans="1:11" x14ac:dyDescent="0.25">
      <c r="A22" s="35"/>
      <c r="B22" s="35"/>
      <c r="C22" s="36"/>
      <c r="E22" t="s">
        <v>21</v>
      </c>
      <c r="F22" t="s">
        <v>22</v>
      </c>
      <c r="H22" s="16"/>
    </row>
    <row r="23" spans="1:11" x14ac:dyDescent="0.25">
      <c r="A23" s="37" t="s">
        <v>4</v>
      </c>
      <c r="B23" s="37"/>
      <c r="C23" s="38">
        <f>C21-C17</f>
        <v>337924</v>
      </c>
      <c r="E23" s="2">
        <f>C23</f>
        <v>337924</v>
      </c>
      <c r="F23" s="2">
        <f>C23</f>
        <v>337924</v>
      </c>
      <c r="G23" s="1"/>
      <c r="H23" s="16"/>
    </row>
    <row r="24" spans="1:11" x14ac:dyDescent="0.25">
      <c r="A24" s="35"/>
      <c r="B24" s="35"/>
      <c r="C24" s="35"/>
      <c r="D24" t="s">
        <v>34</v>
      </c>
      <c r="E24" s="2">
        <v>325000</v>
      </c>
      <c r="F24" s="10">
        <f>ROUND(F23*1%,0)</f>
        <v>3379</v>
      </c>
      <c r="G24" s="2"/>
      <c r="H24" s="16">
        <v>43.02</v>
      </c>
    </row>
    <row r="25" spans="1:11" x14ac:dyDescent="0.25">
      <c r="A25" s="24" t="s">
        <v>5</v>
      </c>
      <c r="B25" s="24"/>
      <c r="C25" s="39">
        <f>E28</f>
        <v>3890</v>
      </c>
      <c r="E25" s="2">
        <f>MROUND(E23-E24,500)</f>
        <v>13000</v>
      </c>
      <c r="F25">
        <v>20000</v>
      </c>
      <c r="G25" t="s">
        <v>31</v>
      </c>
      <c r="H25" s="16">
        <v>343816</v>
      </c>
    </row>
    <row r="26" spans="1:11" x14ac:dyDescent="0.25">
      <c r="A26" s="24" t="s">
        <v>6</v>
      </c>
      <c r="B26" s="24"/>
      <c r="C26" s="39">
        <f>F24</f>
        <v>3379</v>
      </c>
      <c r="D26" t="s">
        <v>33</v>
      </c>
      <c r="E26" s="2">
        <f>E25*3%</f>
        <v>390</v>
      </c>
      <c r="G26" s="1"/>
      <c r="H26" s="16">
        <f>H25/H24</f>
        <v>7992.0037192003711</v>
      </c>
      <c r="K26" s="1"/>
    </row>
    <row r="27" spans="1:11" x14ac:dyDescent="0.25">
      <c r="A27" s="24"/>
      <c r="B27" s="24"/>
      <c r="C27" s="24"/>
      <c r="E27" s="1">
        <v>3500</v>
      </c>
      <c r="J27" s="6"/>
      <c r="K27" s="6"/>
    </row>
    <row r="28" spans="1:11" x14ac:dyDescent="0.25">
      <c r="A28" s="40" t="s">
        <v>7</v>
      </c>
      <c r="B28" s="40"/>
      <c r="C28" s="41">
        <f>ROUND(C26+C25+C23,0)</f>
        <v>345193</v>
      </c>
      <c r="E28" s="9">
        <f>E26+E27</f>
        <v>3890</v>
      </c>
      <c r="J28" s="6"/>
    </row>
    <row r="29" spans="1:11" x14ac:dyDescent="0.25">
      <c r="A29" s="42" t="s">
        <v>30</v>
      </c>
      <c r="B29" s="24"/>
      <c r="C29" s="25">
        <v>100</v>
      </c>
      <c r="E29" s="2"/>
      <c r="J29" s="6"/>
    </row>
    <row r="30" spans="1:11" x14ac:dyDescent="0.25">
      <c r="A30" s="24" t="s">
        <v>37</v>
      </c>
      <c r="B30" s="24"/>
      <c r="C30" s="25">
        <v>348</v>
      </c>
      <c r="J30" s="1"/>
    </row>
    <row r="31" spans="1:11" x14ac:dyDescent="0.25">
      <c r="A31" s="24" t="s">
        <v>36</v>
      </c>
      <c r="B31" s="24"/>
      <c r="C31" s="25"/>
      <c r="J31" s="6"/>
    </row>
    <row r="32" spans="1:11" x14ac:dyDescent="0.25">
      <c r="A32" s="24" t="s">
        <v>8</v>
      </c>
      <c r="B32" s="24"/>
      <c r="C32" s="25">
        <f>C28*C30/C29</f>
        <v>1201271.6399999999</v>
      </c>
      <c r="D32">
        <v>348</v>
      </c>
      <c r="E32" s="2"/>
      <c r="F32">
        <f>345193*363/100</f>
        <v>1253050.5900000001</v>
      </c>
      <c r="J32" s="2"/>
    </row>
    <row r="33" spans="1:21" x14ac:dyDescent="0.25">
      <c r="A33" s="40"/>
      <c r="B33" s="40"/>
      <c r="C33" s="41">
        <f>ROUND(C32,0)</f>
        <v>1201272</v>
      </c>
    </row>
    <row r="34" spans="1:21" x14ac:dyDescent="0.25">
      <c r="U34">
        <f>32.91+37.7</f>
        <v>70.61</v>
      </c>
    </row>
  </sheetData>
  <mergeCells count="6">
    <mergeCell ref="A1:C1"/>
    <mergeCell ref="A2:B2"/>
    <mergeCell ref="A7:A8"/>
    <mergeCell ref="I16:K16"/>
    <mergeCell ref="K4:L4"/>
    <mergeCell ref="G4:H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L1" workbookViewId="0">
      <selection activeCell="N5" sqref="N5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</vt:lpstr>
      <vt:lpstr>2001-rate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2024-07-17T12:21:17Z</dcterms:modified>
</cp:coreProperties>
</file>