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Mumbai\SBI\RACPC - Chinchpokli\Nupur Nitin Bhandarker - Flat\"/>
    </mc:Choice>
  </mc:AlternateContent>
  <xr:revisionPtr revIDLastSave="0" documentId="13_ncr:1_{433B5BF1-51E0-422D-B547-C4ED9FDCF9D6}" xr6:coauthVersionLast="47" xr6:coauthVersionMax="47" xr10:uidLastSave="{00000000-0000-0000-0000-000000000000}"/>
  <bookViews>
    <workbookView xWindow="16155" yWindow="780" windowWidth="13335" windowHeight="15390" xr2:uid="{00000000-000D-0000-FFFF-FFFF00000000}"/>
  </bookViews>
  <sheets>
    <sheet name="20-20" sheetId="4" r:id="rId1"/>
    <sheet name="Sheet1" sheetId="13" r:id="rId2"/>
    <sheet name="Sheet4" sheetId="16" r:id="rId3"/>
    <sheet name="Sheet6" sheetId="18" r:id="rId4"/>
    <sheet name="Sheet5" sheetId="17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3" sheetId="26" r:id="rId12"/>
    <sheet name="Sheet14" sheetId="28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29" i="4" l="1"/>
  <c r="I75" i="4"/>
  <c r="I67" i="4"/>
  <c r="I65" i="4"/>
  <c r="I87" i="4"/>
  <c r="H87" i="4"/>
  <c r="H84" i="4"/>
  <c r="H79" i="4"/>
  <c r="H86" i="4"/>
  <c r="H85" i="4"/>
  <c r="H83" i="4"/>
  <c r="H8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62" i="4"/>
  <c r="G86" i="4"/>
  <c r="F86" i="4"/>
  <c r="G85" i="4"/>
  <c r="F85" i="4"/>
  <c r="G83" i="4"/>
  <c r="F83" i="4"/>
  <c r="G82" i="4"/>
  <c r="F8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G62" i="4"/>
  <c r="F62" i="4"/>
  <c r="V56" i="4"/>
  <c r="V41" i="4"/>
  <c r="V42" i="4" s="1"/>
  <c r="V39" i="4"/>
  <c r="V37" i="4"/>
  <c r="V36" i="4"/>
  <c r="V45" i="4" s="1"/>
  <c r="V43" i="4" l="1"/>
  <c r="V44" i="4" s="1"/>
  <c r="V47" i="4" s="1"/>
  <c r="V50" i="4" s="1"/>
  <c r="V53" i="4" s="1"/>
  <c r="V58" i="4" s="1"/>
  <c r="V54" i="4" l="1"/>
  <c r="V55" i="4"/>
  <c r="P13" i="4"/>
  <c r="Q13" i="4" s="1"/>
  <c r="P12" i="4"/>
  <c r="Q12" i="4" s="1"/>
  <c r="P11" i="4"/>
  <c r="Q11" i="4" s="1"/>
  <c r="P10" i="4"/>
  <c r="Q10" i="4" s="1"/>
  <c r="P9" i="4"/>
  <c r="Q9" i="4" s="1"/>
  <c r="P8" i="4"/>
  <c r="Q8" i="4" s="1"/>
  <c r="P7" i="4"/>
  <c r="P6" i="4"/>
  <c r="P5" i="4"/>
  <c r="P4" i="4"/>
  <c r="P3" i="4"/>
  <c r="P24" i="4"/>
  <c r="Q24" i="4" s="1"/>
  <c r="P23" i="4"/>
  <c r="Q23" i="4" s="1"/>
  <c r="P22" i="4"/>
  <c r="Q22" i="4" s="1"/>
  <c r="P21" i="4"/>
  <c r="Q21" i="4" s="1"/>
  <c r="P20" i="4"/>
  <c r="P19" i="4"/>
  <c r="P18" i="4"/>
  <c r="P17" i="4"/>
  <c r="P16" i="4"/>
  <c r="P14" i="4" l="1"/>
  <c r="Q14" i="4" s="1"/>
  <c r="V27" i="4" l="1"/>
  <c r="V8" i="4"/>
  <c r="V7" i="4"/>
  <c r="V16" i="4" s="1"/>
  <c r="V10" i="4" l="1"/>
  <c r="V12" i="4"/>
  <c r="V13" i="4" l="1"/>
  <c r="V14" i="4" s="1"/>
  <c r="V15" i="4" s="1"/>
  <c r="V18" i="4" s="1"/>
  <c r="A6" i="4"/>
  <c r="B6" i="4"/>
  <c r="C6" i="4" s="1"/>
  <c r="E6" i="4"/>
  <c r="I6" i="4"/>
  <c r="J6" i="4"/>
  <c r="V21" i="4" l="1"/>
  <c r="G6" i="4"/>
  <c r="D6" i="4"/>
  <c r="H6" i="4" s="1"/>
  <c r="F6" i="4"/>
  <c r="V24" i="4" l="1"/>
  <c r="P25" i="4"/>
  <c r="Q25" i="4" s="1"/>
  <c r="V25" i="4" l="1"/>
  <c r="V26" i="4"/>
  <c r="B18" i="4"/>
  <c r="J18" i="4"/>
  <c r="I18" i="4"/>
  <c r="E18" i="4"/>
  <c r="A18" i="4"/>
  <c r="B17" i="4"/>
  <c r="J17" i="4"/>
  <c r="I17" i="4"/>
  <c r="E17" i="4"/>
  <c r="A17" i="4"/>
  <c r="B16" i="4"/>
  <c r="J16" i="4"/>
  <c r="I16" i="4"/>
  <c r="E16" i="4"/>
  <c r="A16" i="4"/>
  <c r="C16" i="4" l="1"/>
  <c r="D16" i="4" s="1"/>
  <c r="H16" i="4" s="1"/>
  <c r="C17" i="4"/>
  <c r="G17" i="4" s="1"/>
  <c r="C18" i="4"/>
  <c r="D18" i="4" s="1"/>
  <c r="H18" i="4" s="1"/>
  <c r="F16" i="4"/>
  <c r="F29" i="4" s="1"/>
  <c r="F17" i="4"/>
  <c r="F18" i="4"/>
  <c r="G18" i="4" l="1"/>
  <c r="D17" i="4"/>
  <c r="H17" i="4" s="1"/>
  <c r="G16" i="4"/>
  <c r="J14" i="4" l="1"/>
  <c r="I14" i="4"/>
  <c r="E14" i="4"/>
  <c r="B14" i="4"/>
  <c r="C14" i="4" s="1"/>
  <c r="D14" i="4" s="1"/>
  <c r="A14" i="4"/>
  <c r="J13" i="4"/>
  <c r="I13" i="4"/>
  <c r="E13" i="4"/>
  <c r="B13" i="4"/>
  <c r="C13" i="4" s="1"/>
  <c r="A13" i="4"/>
  <c r="E55" i="17"/>
  <c r="E56" i="17"/>
  <c r="H14" i="4" l="1"/>
  <c r="G14" i="4"/>
  <c r="D13" i="4"/>
  <c r="H13" i="4" s="1"/>
  <c r="G13" i="4"/>
  <c r="F13" i="4"/>
  <c r="F14" i="4"/>
  <c r="B12" i="4" l="1"/>
  <c r="C12" i="4" s="1"/>
  <c r="D12" i="4" s="1"/>
  <c r="J12" i="4"/>
  <c r="I12" i="4"/>
  <c r="E12" i="4"/>
  <c r="A12" i="4"/>
  <c r="B11" i="4"/>
  <c r="C11" i="4" s="1"/>
  <c r="J11" i="4"/>
  <c r="I11" i="4"/>
  <c r="E11" i="4"/>
  <c r="A11" i="4"/>
  <c r="B10" i="4"/>
  <c r="C10" i="4" s="1"/>
  <c r="J10" i="4"/>
  <c r="I10" i="4"/>
  <c r="E10" i="4"/>
  <c r="A10" i="4"/>
  <c r="B9" i="4"/>
  <c r="C9" i="4" s="1"/>
  <c r="J9" i="4"/>
  <c r="I9" i="4"/>
  <c r="E9" i="4"/>
  <c r="A9" i="4"/>
  <c r="B8" i="4"/>
  <c r="J8" i="4"/>
  <c r="I8" i="4"/>
  <c r="E8" i="4"/>
  <c r="A8" i="4"/>
  <c r="D9" i="4" l="1"/>
  <c r="H9" i="4" s="1"/>
  <c r="G10" i="4"/>
  <c r="D11" i="4"/>
  <c r="H11" i="4" s="1"/>
  <c r="C8" i="4"/>
  <c r="D8" i="4" s="1"/>
  <c r="H8" i="4" s="1"/>
  <c r="F8" i="4"/>
  <c r="H12" i="4"/>
  <c r="F9" i="4"/>
  <c r="F10" i="4"/>
  <c r="F11" i="4"/>
  <c r="F12" i="4"/>
  <c r="G12" i="4"/>
  <c r="G9" i="4" l="1"/>
  <c r="G11" i="4"/>
  <c r="G8" i="4"/>
  <c r="D10" i="4"/>
  <c r="H10" i="4" s="1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F5" i="4" l="1"/>
  <c r="D3" i="4"/>
  <c r="H3" i="4" s="1"/>
  <c r="G3" i="4"/>
  <c r="F3" i="4"/>
  <c r="G4" i="4"/>
  <c r="D4" i="4"/>
  <c r="H4" i="4" s="1"/>
  <c r="F4" i="4"/>
  <c r="D5" i="4"/>
  <c r="H5" i="4" s="1"/>
  <c r="G5" i="4"/>
  <c r="B7" i="4" l="1"/>
  <c r="J7" i="4"/>
  <c r="I7" i="4"/>
  <c r="E7" i="4"/>
  <c r="A7" i="4"/>
  <c r="C7" i="4" l="1"/>
  <c r="D7" i="4" s="1"/>
  <c r="H7" i="4" s="1"/>
  <c r="F7" i="4"/>
  <c r="B25" i="4"/>
  <c r="C25" i="4" s="1"/>
  <c r="D25" i="4" s="1"/>
  <c r="J25" i="4"/>
  <c r="I25" i="4"/>
  <c r="E25" i="4"/>
  <c r="A25" i="4"/>
  <c r="B24" i="4"/>
  <c r="C24" i="4" s="1"/>
  <c r="D24" i="4" s="1"/>
  <c r="J24" i="4"/>
  <c r="I24" i="4"/>
  <c r="E24" i="4"/>
  <c r="A24" i="4"/>
  <c r="B23" i="4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B20" i="4"/>
  <c r="C20" i="4" s="1"/>
  <c r="J20" i="4"/>
  <c r="I20" i="4"/>
  <c r="E20" i="4"/>
  <c r="A20" i="4"/>
  <c r="B19" i="4"/>
  <c r="J19" i="4"/>
  <c r="I19" i="4"/>
  <c r="E19" i="4"/>
  <c r="A19" i="4"/>
  <c r="G7" i="4" l="1"/>
  <c r="C19" i="4"/>
  <c r="D19" i="4" s="1"/>
  <c r="H19" i="4" s="1"/>
  <c r="H24" i="4"/>
  <c r="H23" i="4"/>
  <c r="H21" i="4"/>
  <c r="H25" i="4"/>
  <c r="H22" i="4"/>
  <c r="D20" i="4"/>
  <c r="H20" i="4" s="1"/>
  <c r="G20" i="4"/>
  <c r="F19" i="4"/>
  <c r="F20" i="4"/>
  <c r="F21" i="4"/>
  <c r="F22" i="4"/>
  <c r="F23" i="4"/>
  <c r="F24" i="4"/>
  <c r="F25" i="4"/>
  <c r="G21" i="4"/>
  <c r="G22" i="4"/>
  <c r="G23" i="4"/>
  <c r="G24" i="4"/>
  <c r="G25" i="4"/>
  <c r="G19" i="4" l="1"/>
</calcChain>
</file>

<file path=xl/sharedStrings.xml><?xml version="1.0" encoding="utf-8"?>
<sst xmlns="http://schemas.openxmlformats.org/spreadsheetml/2006/main" count="87" uniqueCount="53">
  <si>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</si>
  <si>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</si>
  <si>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</si>
  <si>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</si>
  <si>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</si>
  <si>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</si>
  <si>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</si>
  <si>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</si>
  <si>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</si>
  <si>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</si>
  <si>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</si>
  <si>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</si>
  <si>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</si>
  <si>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</si>
  <si>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</si>
  <si>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</si>
  <si>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</si>
  <si>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</si>
  <si>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</si>
  <si>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</si>
  <si>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</si>
  <si>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</si>
  <si>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</si>
  <si>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</si>
  <si>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</si>
  <si>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</si>
  <si>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</si>
  <si>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</si>
  <si>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</si>
  <si>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</si>
  <si>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</si>
  <si>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 xml:space="preserve">Measured carpet </t>
  </si>
  <si>
    <t>Rate on Built up  area (10%)</t>
  </si>
  <si>
    <t>Built up area (10%)</t>
  </si>
  <si>
    <t>Depreciation (100-10)X24/60</t>
  </si>
  <si>
    <t>rate on C.A</t>
  </si>
  <si>
    <t xml:space="preserve">Terrace </t>
  </si>
  <si>
    <t>1504 Mansarovar pachpakhadi Thane</t>
  </si>
  <si>
    <t>Carpet  Area -Flat No.1504</t>
  </si>
  <si>
    <t>as per draft agreement</t>
  </si>
  <si>
    <t xml:space="preserve">2 Parking </t>
  </si>
  <si>
    <t>Draft Agreement Value</t>
  </si>
  <si>
    <t>Interior @ Rs. /- per sq.ft</t>
  </si>
  <si>
    <t>YOGESH VANKAR</t>
  </si>
  <si>
    <t>Living</t>
  </si>
  <si>
    <t>Kit</t>
  </si>
  <si>
    <t>Bed1</t>
  </si>
  <si>
    <t>Bed2</t>
  </si>
  <si>
    <t>Toilet</t>
  </si>
  <si>
    <t>Bedroom</t>
  </si>
  <si>
    <t>Passage</t>
  </si>
  <si>
    <t>Terrace</t>
  </si>
  <si>
    <t>Balcony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</si>
</sst>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5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0" fontId="4" fillId="0" borderId="0" xfId="0" applyFont="1" applyAlignment="1">
      <alignment horizontal="center" vertical="center"/>
    </xf>
    <xf numFmtId="2" fontId="0" fillId="0" borderId="0" xfId="0" applyNumberFormat="1" applyAlignment="1">
      <alignment wrapText="1"/>
    </xf>
    <xf numFmtId="2" fontId="0" fillId="0" borderId="0" xfId="0" applyNumberFormat="1"/>
    <xf numFmtId="2" fontId="11" fillId="0" borderId="0" xfId="0" applyNumberFormat="1" applyFont="1"/>
    <xf numFmtId="43" fontId="1" fillId="0" borderId="0" xfId="1" applyFont="1"/>
    <xf numFmtId="2" fontId="13" fillId="0" borderId="0" xfId="0" applyNumberFormat="1" applyFont="1" applyAlignment="1">
      <alignment wrapText="1"/>
    </xf>
    <xf numFmtId="14" fontId="1" fillId="0" borderId="0" xfId="0" applyNumberFormat="1" applyFont="1" applyAlignment="1">
      <alignment horizontal="right"/>
    </xf>
    <xf numFmtId="43" fontId="2" fillId="0" borderId="0" xfId="0" applyNumberFormat="1" applyFont="1"/>
    <xf numFmtId="0" fontId="6" fillId="0" borderId="0" xfId="0" applyFont="1"/>
    <xf numFmtId="10" fontId="6" fillId="0" borderId="0" xfId="0" applyNumberFormat="1" applyFont="1"/>
    <xf numFmtId="0" fontId="8" fillId="0" borderId="0" xfId="0" applyFont="1"/>
    <xf numFmtId="43" fontId="9" fillId="0" borderId="0" xfId="0" applyNumberFormat="1" applyFont="1"/>
    <xf numFmtId="0" fontId="9" fillId="0" borderId="0" xfId="0" applyFont="1"/>
    <xf numFmtId="0" fontId="12" fillId="0" borderId="0" xfId="0" applyFont="1"/>
    <xf numFmtId="0" fontId="8" fillId="0" borderId="0" xfId="0" applyFont="1" applyAlignment="1">
      <alignment horizontal="right"/>
    </xf>
    <xf numFmtId="2" fontId="1" fillId="0" borderId="0" xfId="0" applyNumberFormat="1" applyFont="1"/>
    <xf numFmtId="43" fontId="6" fillId="0" borderId="0" xfId="0" applyNumberFormat="1" applyFont="1"/>
    <xf numFmtId="0" fontId="1" fillId="4" borderId="0" xfId="0" applyFont="1" applyFill="1"/>
    <xf numFmtId="0" fontId="5" fillId="0" borderId="1" xfId="0" applyFont="1" applyBorder="1"/>
    <xf numFmtId="43" fontId="5" fillId="0" borderId="1" xfId="1" applyFont="1" applyFill="1" applyBorder="1"/>
    <xf numFmtId="2" fontId="6" fillId="0" borderId="1" xfId="1" applyNumberFormat="1" applyFont="1" applyFill="1" applyBorder="1"/>
    <xf numFmtId="43" fontId="6" fillId="3" borderId="1" xfId="1" applyFont="1" applyFill="1" applyBorder="1"/>
    <xf numFmtId="0" fontId="5" fillId="0" borderId="1" xfId="0" applyFont="1" applyBorder="1" applyAlignment="1">
      <alignment wrapText="1"/>
    </xf>
    <xf numFmtId="43" fontId="6" fillId="0" borderId="1" xfId="1" applyFont="1" applyFill="1" applyBorder="1"/>
    <xf numFmtId="2" fontId="6" fillId="0" borderId="1" xfId="0" applyNumberFormat="1" applyFont="1" applyBorder="1"/>
    <xf numFmtId="0" fontId="6" fillId="0" borderId="1" xfId="0" applyFont="1" applyBorder="1"/>
    <xf numFmtId="0" fontId="6" fillId="3" borderId="1" xfId="0" applyFont="1" applyFill="1" applyBorder="1"/>
    <xf numFmtId="9" fontId="5" fillId="0" borderId="1" xfId="0" applyNumberFormat="1" applyFont="1" applyBorder="1"/>
    <xf numFmtId="10" fontId="6" fillId="0" borderId="1" xfId="0" applyNumberFormat="1" applyFont="1" applyBorder="1"/>
    <xf numFmtId="0" fontId="12" fillId="0" borderId="1" xfId="0" applyFont="1" applyBorder="1"/>
    <xf numFmtId="0" fontId="7" fillId="0" borderId="1" xfId="0" applyFont="1" applyBorder="1"/>
    <xf numFmtId="43" fontId="6" fillId="0" borderId="1" xfId="1" applyFont="1" applyBorder="1"/>
    <xf numFmtId="0" fontId="8" fillId="0" borderId="1" xfId="0" applyFont="1" applyBorder="1"/>
    <xf numFmtId="0" fontId="0" fillId="0" borderId="1" xfId="0" applyBorder="1"/>
    <xf numFmtId="2" fontId="0" fillId="0" borderId="1" xfId="0" applyNumberFormat="1" applyBorder="1"/>
    <xf numFmtId="0" fontId="2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/>
    <xf numFmtId="2" fontId="9" fillId="0" borderId="1" xfId="0" applyNumberFormat="1" applyFont="1" applyBorder="1"/>
    <xf numFmtId="0" fontId="12" fillId="3" borderId="1" xfId="0" applyFont="1" applyFill="1" applyBorder="1"/>
    <xf numFmtId="2" fontId="12" fillId="3" borderId="1" xfId="0" applyNumberFormat="1" applyFont="1" applyFill="1" applyBorder="1"/>
    <xf numFmtId="0" fontId="14" fillId="0" borderId="0" xfId="0" applyFont="1"/>
    <xf numFmtId="0" fontId="4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15" fillId="0" borderId="0" xfId="0" applyFont="1"/>
    <xf numFmtId="0" fontId="0" fillId="4" borderId="0" xfId="0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312768</xdr:colOff>
      <xdr:row>33</xdr:row>
      <xdr:rowOff>10583</xdr:rowOff>
    </xdr:from>
    <xdr:to>
      <xdr:col>17</xdr:col>
      <xdr:colOff>1016001</xdr:colOff>
      <xdr:row>59</xdr:row>
      <xdr:rowOff>26475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3775B2-8BFC-4B53-B8FE-5F70092CE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8518" y="8392583"/>
          <a:ext cx="11445316" cy="54345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293688</xdr:colOff>
      <xdr:row>1</xdr:row>
      <xdr:rowOff>31749</xdr:rowOff>
    </xdr:from>
    <xdr:to>
      <xdr:col>9</xdr:col>
      <xdr:colOff>255269</xdr:colOff>
      <xdr:row>35</xdr:row>
      <xdr:rowOff>163117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9539E5-5D00-4C7D-9377-C2C3ED7EC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3688" y="222249"/>
          <a:ext cx="5462269" cy="6338493"/>
        </a:xfrm>
        <a:prstGeom prst="rect">
          <a:avLst/>
        </a:prstGeom>
      </xdr:spPr>
    </xdr:pic>
    <xdr:clientData/>
  </xdr:twoCellAnchor>
  <xdr:twoCellAnchor editAs="oneCell">
    <xdr:from>
      <xdr:col>9</xdr:col>
      <xdr:colOff>539750</xdr:colOff>
      <xdr:row>1</xdr:row>
      <xdr:rowOff>15875</xdr:rowOff>
    </xdr:from>
    <xdr:to>
      <xdr:col>18</xdr:col>
      <xdr:colOff>551091</xdr:colOff>
      <xdr:row>37</xdr:row>
      <xdr:rowOff>139324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D1ED66-9B73-444C-8CCD-8CFB68BF6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40438" y="206375"/>
          <a:ext cx="5512028" cy="67115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505661</xdr:colOff>
      <xdr:row>40</xdr:row>
      <xdr:rowOff>67721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6922AC-A945-4B2B-AE08-5247F0030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992061" cy="749722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21</xdr:col>
      <xdr:colOff>496135</xdr:colOff>
      <xdr:row>40</xdr:row>
      <xdr:rowOff>86774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E52DB6-C34B-473A-B6A6-4067EF89B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90500"/>
          <a:ext cx="5982535" cy="75162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15</xdr:col>
      <xdr:colOff>477082</xdr:colOff>
      <xdr:row>40</xdr:row>
      <xdr:rowOff>77248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96A927-CAA3-4470-AF70-D07926E13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5963482" cy="750674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26</xdr:col>
      <xdr:colOff>524714</xdr:colOff>
      <xdr:row>36</xdr:row>
      <xdr:rowOff>105720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723CDB-AB47-4F03-89A7-A0A8C8304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3200" y="190500"/>
          <a:ext cx="6011114" cy="67732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11</xdr:col>
      <xdr:colOff>562819</xdr:colOff>
      <xdr:row>35</xdr:row>
      <xdr:rowOff>67588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164640-5E15-4463-B85F-272EED1B3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049219" cy="65445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17</xdr:col>
      <xdr:colOff>172580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63E009-DA28-409D-A515-377666112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8097380" cy="8621328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</xdr:row>
      <xdr:rowOff>0</xdr:rowOff>
    </xdr:from>
    <xdr:to>
      <xdr:col>30</xdr:col>
      <xdr:colOff>936</xdr:colOff>
      <xdr:row>46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48E971-E7F5-43D9-ADF3-E3940B0EE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2400" y="190500"/>
          <a:ext cx="6706536" cy="8678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87"/>
  <sheetViews>
    <sheetView tabSelected="1" topLeftCell="P13" zoomScale="90" zoomScaleNormal="90" workbookViewId="0">
      <selection activeCell="X30" sqref="X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20.42578125" style="13" customWidth="1"/>
    <col min="17" max="17" width="15.5703125" style="13" customWidth="1"/>
    <col min="18" max="18" width="15.42578125" customWidth="1"/>
    <col min="19" max="19" width="5.28515625" customWidth="1"/>
    <col min="20" max="20" width="29.85546875" customWidth="1"/>
    <col min="22" max="22" width="19" style="13" customWidth="1"/>
    <col min="23" max="23" width="12.42578125" customWidth="1"/>
    <col min="24" max="24" width="16.140625" customWidth="1"/>
    <col min="25" max="25" width="1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33</v>
      </c>
      <c r="D1" s="3" t="s">
        <v>9</v>
      </c>
      <c r="E1" s="3" t="s">
        <v>1</v>
      </c>
      <c r="F1" s="7" t="s">
        <v>8</v>
      </c>
      <c r="G1" s="7" t="s">
        <v>32</v>
      </c>
      <c r="H1" s="7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12" t="s">
        <v>5</v>
      </c>
      <c r="Q1" s="12" t="s">
        <v>6</v>
      </c>
      <c r="R1" s="1" t="s">
        <v>1</v>
      </c>
      <c r="V1" s="16"/>
    </row>
    <row r="2" spans="1:26" s="1" customFormat="1" ht="44.25" customHeight="1" x14ac:dyDescent="0.25">
      <c r="A2" s="53" t="s">
        <v>26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11"/>
      <c r="T2" s="55" t="s">
        <v>37</v>
      </c>
      <c r="U2" s="55"/>
      <c r="V2" s="55"/>
      <c r="W2" s="55"/>
      <c r="X2" s="55"/>
      <c r="Y2" s="55"/>
    </row>
    <row r="3" spans="1:26" x14ac:dyDescent="0.25">
      <c r="A3" s="4">
        <f t="shared" ref="A3:A6" si="0">N3</f>
        <v>0</v>
      </c>
      <c r="B3" s="4">
        <f t="shared" ref="B3:B6" si="1">Q3</f>
        <v>2100</v>
      </c>
      <c r="C3" s="4">
        <f>B3*1.1</f>
        <v>2310</v>
      </c>
      <c r="D3" s="4">
        <f t="shared" ref="D3:D6" si="2">C3*1.2</f>
        <v>2772</v>
      </c>
      <c r="E3" s="5">
        <f t="shared" ref="E3:E6" si="3">R3</f>
        <v>47000000</v>
      </c>
      <c r="F3" s="4">
        <f t="shared" ref="F3:F6" si="4">ROUND((E3/B3),0)</f>
        <v>22381</v>
      </c>
      <c r="G3" s="4">
        <f t="shared" ref="G3:G6" si="5">ROUND((E3/C3),0)</f>
        <v>20346</v>
      </c>
      <c r="H3" s="4">
        <f t="shared" ref="H3:H6" si="6">ROUND((E3/D3),0)</f>
        <v>16955</v>
      </c>
      <c r="I3" s="4" t="e">
        <f>#REF!</f>
        <v>#REF!</v>
      </c>
      <c r="J3" s="4" t="e">
        <f>#REF!</f>
        <v>#REF!</v>
      </c>
      <c r="O3">
        <v>0</v>
      </c>
      <c r="P3" s="13">
        <f t="shared" ref="P3:P13" si="7">O3/1.2</f>
        <v>0</v>
      </c>
      <c r="Q3" s="13">
        <v>2100</v>
      </c>
      <c r="R3" s="2">
        <v>47000000</v>
      </c>
      <c r="S3" s="2"/>
      <c r="T3" s="54"/>
      <c r="U3" s="54"/>
      <c r="V3" s="54"/>
      <c r="W3" s="54"/>
      <c r="X3" s="54"/>
      <c r="Y3" s="54"/>
    </row>
    <row r="4" spans="1:26" x14ac:dyDescent="0.25">
      <c r="A4" s="4">
        <f t="shared" si="0"/>
        <v>0</v>
      </c>
      <c r="B4" s="4">
        <f t="shared" si="1"/>
        <v>1774</v>
      </c>
      <c r="C4" s="4">
        <f t="shared" ref="C4:C8" si="8">B4*1.1</f>
        <v>1951.4</v>
      </c>
      <c r="D4" s="4">
        <f t="shared" si="2"/>
        <v>2341.6799999999998</v>
      </c>
      <c r="E4" s="5">
        <f t="shared" si="3"/>
        <v>49700000</v>
      </c>
      <c r="F4" s="28">
        <f t="shared" si="4"/>
        <v>28016</v>
      </c>
      <c r="G4" s="4">
        <f t="shared" si="5"/>
        <v>25469</v>
      </c>
      <c r="H4" s="4">
        <f t="shared" si="6"/>
        <v>21224</v>
      </c>
      <c r="I4" s="4" t="e">
        <f>#REF!</f>
        <v>#REF!</v>
      </c>
      <c r="J4" s="4" t="e">
        <f>#REF!</f>
        <v>#REF!</v>
      </c>
      <c r="O4">
        <v>0</v>
      </c>
      <c r="P4" s="13">
        <f t="shared" si="7"/>
        <v>0</v>
      </c>
      <c r="Q4" s="13">
        <v>1774</v>
      </c>
      <c r="R4" s="2">
        <v>49700000</v>
      </c>
      <c r="S4" s="2"/>
    </row>
    <row r="5" spans="1:26" ht="19.5" customHeight="1" x14ac:dyDescent="0.25">
      <c r="A5" s="4">
        <f t="shared" si="0"/>
        <v>0</v>
      </c>
      <c r="B5" s="4">
        <f t="shared" si="1"/>
        <v>2846</v>
      </c>
      <c r="C5" s="4">
        <f t="shared" si="8"/>
        <v>3130.6000000000004</v>
      </c>
      <c r="D5" s="4">
        <f t="shared" si="2"/>
        <v>3756.7200000000003</v>
      </c>
      <c r="E5" s="5">
        <f t="shared" si="3"/>
        <v>79700000</v>
      </c>
      <c r="F5" s="28">
        <f t="shared" si="4"/>
        <v>28004</v>
      </c>
      <c r="G5" s="4">
        <f t="shared" si="5"/>
        <v>25458</v>
      </c>
      <c r="H5" s="4">
        <f t="shared" si="6"/>
        <v>21215</v>
      </c>
      <c r="I5" s="4" t="e">
        <f>#REF!</f>
        <v>#REF!</v>
      </c>
      <c r="J5" s="4" t="e">
        <f>#REF!</f>
        <v>#REF!</v>
      </c>
      <c r="O5">
        <v>0</v>
      </c>
      <c r="P5" s="13">
        <f t="shared" si="7"/>
        <v>0</v>
      </c>
      <c r="Q5" s="13">
        <v>2846</v>
      </c>
      <c r="R5" s="2">
        <v>79700000</v>
      </c>
      <c r="S5" s="2"/>
      <c r="T5" s="29" t="s">
        <v>11</v>
      </c>
      <c r="U5" s="30"/>
      <c r="V5" s="31">
        <v>31100</v>
      </c>
      <c r="W5" s="32" t="s">
        <v>35</v>
      </c>
      <c r="X5" s="10"/>
    </row>
    <row r="6" spans="1:26" ht="37.5" customHeight="1" x14ac:dyDescent="0.25">
      <c r="A6" s="4">
        <f t="shared" si="0"/>
        <v>0</v>
      </c>
      <c r="B6" s="4">
        <f t="shared" si="1"/>
        <v>1973</v>
      </c>
      <c r="C6" s="4">
        <f t="shared" si="8"/>
        <v>2170.3000000000002</v>
      </c>
      <c r="D6" s="4">
        <f t="shared" si="2"/>
        <v>2604.36</v>
      </c>
      <c r="E6" s="5">
        <f t="shared" si="3"/>
        <v>55000000</v>
      </c>
      <c r="F6" s="4">
        <f t="shared" si="4"/>
        <v>27876</v>
      </c>
      <c r="G6" s="4">
        <f t="shared" si="5"/>
        <v>25342</v>
      </c>
      <c r="H6" s="4">
        <f t="shared" si="6"/>
        <v>21118</v>
      </c>
      <c r="I6" s="4" t="e">
        <f>#REF!</f>
        <v>#REF!</v>
      </c>
      <c r="J6" s="4" t="e">
        <f>#REF!</f>
        <v>#REF!</v>
      </c>
      <c r="O6">
        <v>0</v>
      </c>
      <c r="P6" s="13">
        <f t="shared" si="7"/>
        <v>0</v>
      </c>
      <c r="Q6" s="13">
        <v>1973</v>
      </c>
      <c r="R6" s="2">
        <v>55000000</v>
      </c>
      <c r="S6" s="2"/>
      <c r="T6" s="33" t="s">
        <v>12</v>
      </c>
      <c r="U6" s="30"/>
      <c r="V6" s="31">
        <v>3000</v>
      </c>
      <c r="W6" s="34"/>
      <c r="X6" s="10"/>
    </row>
    <row r="7" spans="1:26" ht="15.75" x14ac:dyDescent="0.25">
      <c r="A7" s="4">
        <f t="shared" ref="A7" si="9">N7</f>
        <v>0</v>
      </c>
      <c r="B7" s="4">
        <f t="shared" ref="B7" si="10">Q7</f>
        <v>2000</v>
      </c>
      <c r="C7" s="4">
        <f t="shared" si="8"/>
        <v>2200</v>
      </c>
      <c r="D7" s="4">
        <f t="shared" ref="D7" si="11">C7*1.2</f>
        <v>2640</v>
      </c>
      <c r="E7" s="5">
        <f t="shared" ref="E7" si="12">R7</f>
        <v>65000000</v>
      </c>
      <c r="F7" s="28">
        <f t="shared" ref="F7" si="13">ROUND((E7/B7),0)</f>
        <v>32500</v>
      </c>
      <c r="G7" s="4">
        <f t="shared" ref="G7" si="14">ROUND((E7/C7),0)</f>
        <v>29545</v>
      </c>
      <c r="H7" s="4">
        <f t="shared" ref="H7" si="15">ROUND((E7/D7),0)</f>
        <v>24621</v>
      </c>
      <c r="I7" s="4" t="e">
        <f>#REF!</f>
        <v>#REF!</v>
      </c>
      <c r="J7" s="4" t="e">
        <f>#REF!</f>
        <v>#REF!</v>
      </c>
      <c r="O7">
        <v>0</v>
      </c>
      <c r="P7" s="13">
        <f t="shared" si="7"/>
        <v>0</v>
      </c>
      <c r="Q7" s="13">
        <v>2000</v>
      </c>
      <c r="R7" s="2">
        <v>65000000</v>
      </c>
      <c r="S7" s="2"/>
      <c r="T7" s="29" t="s">
        <v>13</v>
      </c>
      <c r="U7" s="30"/>
      <c r="V7" s="31">
        <f>V5-V6</f>
        <v>28100</v>
      </c>
      <c r="W7" s="34"/>
      <c r="X7" s="10"/>
    </row>
    <row r="8" spans="1:26" ht="15.75" x14ac:dyDescent="0.25">
      <c r="A8" s="4">
        <f t="shared" ref="A8:A12" si="16">N8</f>
        <v>0</v>
      </c>
      <c r="B8" s="4">
        <f t="shared" ref="B8:B12" si="17">Q8</f>
        <v>0</v>
      </c>
      <c r="C8" s="4">
        <f t="shared" si="8"/>
        <v>0</v>
      </c>
      <c r="D8" s="4">
        <f t="shared" ref="D8:D12" si="18">C8*1.2</f>
        <v>0</v>
      </c>
      <c r="E8" s="5">
        <f t="shared" ref="E8:E12" si="19">R8</f>
        <v>0</v>
      </c>
      <c r="F8" s="4" t="e">
        <f t="shared" ref="F8:F12" si="20">ROUND((E8/B8),0)</f>
        <v>#DIV/0!</v>
      </c>
      <c r="G8" s="4" t="e">
        <f t="shared" ref="G8:G12" si="21">ROUND((E8/C8),0)</f>
        <v>#DIV/0!</v>
      </c>
      <c r="H8" s="4" t="e">
        <f t="shared" ref="H8:H12" si="22">ROUND((E8/D8),0)</f>
        <v>#DIV/0!</v>
      </c>
      <c r="I8" s="4" t="e">
        <f>#REF!</f>
        <v>#REF!</v>
      </c>
      <c r="J8" s="4" t="e">
        <f>#REF!</f>
        <v>#REF!</v>
      </c>
      <c r="O8">
        <v>0</v>
      </c>
      <c r="P8" s="13">
        <f t="shared" si="7"/>
        <v>0</v>
      </c>
      <c r="Q8" s="13">
        <f t="shared" ref="Q8:Q13" si="23">P8/1.2</f>
        <v>0</v>
      </c>
      <c r="R8" s="2">
        <v>0</v>
      </c>
      <c r="S8" s="2"/>
      <c r="T8" s="29" t="s">
        <v>14</v>
      </c>
      <c r="U8" s="30"/>
      <c r="V8" s="31">
        <f>V6</f>
        <v>3000</v>
      </c>
      <c r="W8" s="34"/>
      <c r="X8" s="10"/>
    </row>
    <row r="9" spans="1:26" ht="15.75" x14ac:dyDescent="0.25">
      <c r="A9" s="4">
        <f t="shared" si="16"/>
        <v>0</v>
      </c>
      <c r="B9" s="4">
        <f t="shared" si="17"/>
        <v>0</v>
      </c>
      <c r="C9" s="4">
        <f>B9*1.2</f>
        <v>0</v>
      </c>
      <c r="D9" s="4">
        <f t="shared" si="18"/>
        <v>0</v>
      </c>
      <c r="E9" s="5">
        <f t="shared" si="19"/>
        <v>0</v>
      </c>
      <c r="F9" s="4" t="e">
        <f t="shared" si="20"/>
        <v>#DIV/0!</v>
      </c>
      <c r="G9" s="4" t="e">
        <f t="shared" si="21"/>
        <v>#DIV/0!</v>
      </c>
      <c r="H9" s="4" t="e">
        <f t="shared" si="22"/>
        <v>#DIV/0!</v>
      </c>
      <c r="I9" s="4" t="e">
        <f>#REF!</f>
        <v>#REF!</v>
      </c>
      <c r="J9" s="4" t="e">
        <f>#REF!</f>
        <v>#REF!</v>
      </c>
      <c r="O9">
        <v>0</v>
      </c>
      <c r="P9" s="13">
        <f t="shared" si="7"/>
        <v>0</v>
      </c>
      <c r="Q9" s="13">
        <f t="shared" si="23"/>
        <v>0</v>
      </c>
      <c r="R9" s="2">
        <v>0</v>
      </c>
      <c r="S9" s="2"/>
      <c r="T9" s="29" t="s">
        <v>15</v>
      </c>
      <c r="U9" s="29"/>
      <c r="V9" s="35">
        <v>0</v>
      </c>
      <c r="W9" s="36">
        <v>2024</v>
      </c>
      <c r="X9" s="19"/>
    </row>
    <row r="10" spans="1:26" ht="15.75" x14ac:dyDescent="0.25">
      <c r="A10" s="4">
        <f t="shared" si="16"/>
        <v>0</v>
      </c>
      <c r="B10" s="4">
        <f t="shared" si="17"/>
        <v>0</v>
      </c>
      <c r="C10" s="4">
        <f>B10*1.2</f>
        <v>0</v>
      </c>
      <c r="D10" s="4">
        <f t="shared" si="18"/>
        <v>0</v>
      </c>
      <c r="E10" s="5">
        <f t="shared" si="19"/>
        <v>0</v>
      </c>
      <c r="F10" s="4" t="e">
        <f t="shared" si="20"/>
        <v>#DIV/0!</v>
      </c>
      <c r="G10" s="4" t="e">
        <f t="shared" si="21"/>
        <v>#DIV/0!</v>
      </c>
      <c r="H10" s="4" t="e">
        <f t="shared" si="22"/>
        <v>#DIV/0!</v>
      </c>
      <c r="I10" s="4" t="e">
        <f>#REF!</f>
        <v>#REF!</v>
      </c>
      <c r="J10" s="4" t="e">
        <f>#REF!</f>
        <v>#REF!</v>
      </c>
      <c r="O10">
        <v>0</v>
      </c>
      <c r="P10" s="13">
        <f t="shared" si="7"/>
        <v>0</v>
      </c>
      <c r="Q10" s="13">
        <f t="shared" si="23"/>
        <v>0</v>
      </c>
      <c r="R10" s="2">
        <v>0</v>
      </c>
      <c r="S10" s="2"/>
      <c r="T10" s="29" t="s">
        <v>16</v>
      </c>
      <c r="U10" s="29"/>
      <c r="V10" s="35">
        <f>V11-V9</f>
        <v>60</v>
      </c>
      <c r="W10" s="37">
        <v>2021</v>
      </c>
      <c r="X10" s="19" t="s">
        <v>39</v>
      </c>
      <c r="Y10" s="6"/>
      <c r="Z10" s="6"/>
    </row>
    <row r="11" spans="1:26" ht="15.75" x14ac:dyDescent="0.25">
      <c r="A11" s="4">
        <f t="shared" si="16"/>
        <v>0</v>
      </c>
      <c r="B11" s="4">
        <f t="shared" si="17"/>
        <v>0</v>
      </c>
      <c r="C11" s="4">
        <f>B11*1.2</f>
        <v>0</v>
      </c>
      <c r="D11" s="4">
        <f t="shared" si="18"/>
        <v>0</v>
      </c>
      <c r="E11" s="5">
        <f t="shared" si="19"/>
        <v>0</v>
      </c>
      <c r="F11" s="4" t="e">
        <f t="shared" si="20"/>
        <v>#DIV/0!</v>
      </c>
      <c r="G11" s="4" t="e">
        <f t="shared" si="21"/>
        <v>#DIV/0!</v>
      </c>
      <c r="H11" s="4" t="e">
        <f t="shared" si="22"/>
        <v>#DIV/0!</v>
      </c>
      <c r="I11" s="4" t="e">
        <f>#REF!</f>
        <v>#REF!</v>
      </c>
      <c r="J11" s="4" t="e">
        <f>#REF!</f>
        <v>#REF!</v>
      </c>
      <c r="O11">
        <v>0</v>
      </c>
      <c r="P11" s="13">
        <f t="shared" si="7"/>
        <v>0</v>
      </c>
      <c r="Q11" s="13">
        <f t="shared" si="23"/>
        <v>0</v>
      </c>
      <c r="R11" s="2">
        <v>0</v>
      </c>
      <c r="S11" s="2"/>
      <c r="T11" s="29" t="s">
        <v>17</v>
      </c>
      <c r="U11" s="29"/>
      <c r="V11" s="35">
        <v>60</v>
      </c>
      <c r="W11" s="36"/>
      <c r="X11" s="19"/>
    </row>
    <row r="12" spans="1:26" ht="22.5" customHeight="1" x14ac:dyDescent="0.25">
      <c r="A12" s="4">
        <f t="shared" si="16"/>
        <v>0</v>
      </c>
      <c r="B12" s="4">
        <f t="shared" si="17"/>
        <v>0</v>
      </c>
      <c r="C12" s="4">
        <f t="shared" ref="C12" si="24">B12*1.2</f>
        <v>0</v>
      </c>
      <c r="D12" s="4">
        <f t="shared" si="18"/>
        <v>0</v>
      </c>
      <c r="E12" s="5">
        <f t="shared" si="19"/>
        <v>0</v>
      </c>
      <c r="F12" s="4" t="e">
        <f t="shared" si="20"/>
        <v>#DIV/0!</v>
      </c>
      <c r="G12" s="4" t="e">
        <f t="shared" si="21"/>
        <v>#DIV/0!</v>
      </c>
      <c r="H12" s="4" t="e">
        <f t="shared" si="22"/>
        <v>#DIV/0!</v>
      </c>
      <c r="I12" s="4" t="e">
        <f>#REF!</f>
        <v>#REF!</v>
      </c>
      <c r="J12" s="4" t="e">
        <f>#REF!</f>
        <v>#REF!</v>
      </c>
      <c r="O12">
        <v>0</v>
      </c>
      <c r="P12" s="13">
        <f t="shared" si="7"/>
        <v>0</v>
      </c>
      <c r="Q12" s="13">
        <f t="shared" si="23"/>
        <v>0</v>
      </c>
      <c r="R12" s="2">
        <v>0</v>
      </c>
      <c r="S12" s="2"/>
      <c r="T12" s="33" t="s">
        <v>34</v>
      </c>
      <c r="U12" s="29"/>
      <c r="V12" s="35">
        <f>(100-10)*V9/V11</f>
        <v>0</v>
      </c>
      <c r="W12" s="36"/>
      <c r="X12" s="19"/>
    </row>
    <row r="13" spans="1:26" ht="15.75" x14ac:dyDescent="0.25">
      <c r="A13" s="4">
        <f t="shared" ref="A13:A14" si="25">N13</f>
        <v>0</v>
      </c>
      <c r="B13" s="4">
        <f t="shared" ref="B13:B14" si="26">Q13</f>
        <v>0</v>
      </c>
      <c r="C13" s="4">
        <f t="shared" ref="C13:C14" si="27">B13*1.2</f>
        <v>0</v>
      </c>
      <c r="D13" s="4">
        <f t="shared" ref="D13:D14" si="28">C13*1.2</f>
        <v>0</v>
      </c>
      <c r="E13" s="5">
        <f t="shared" ref="E13:E14" si="29">R13</f>
        <v>0</v>
      </c>
      <c r="F13" s="4" t="e">
        <f t="shared" ref="F13:F14" si="30">ROUND((E13/B13),0)</f>
        <v>#DIV/0!</v>
      </c>
      <c r="G13" s="4" t="e">
        <f t="shared" ref="G13:G14" si="31">ROUND((E13/C13),0)</f>
        <v>#DIV/0!</v>
      </c>
      <c r="H13" s="4" t="e">
        <f t="shared" ref="H13:H14" si="32">ROUND((E13/D13),0)</f>
        <v>#DIV/0!</v>
      </c>
      <c r="I13" s="4" t="e">
        <f>#REF!</f>
        <v>#REF!</v>
      </c>
      <c r="J13" s="4" t="e">
        <f>#REF!</f>
        <v>#REF!</v>
      </c>
      <c r="O13">
        <v>0</v>
      </c>
      <c r="P13" s="13">
        <f t="shared" si="7"/>
        <v>0</v>
      </c>
      <c r="Q13" s="13">
        <f t="shared" si="23"/>
        <v>0</v>
      </c>
      <c r="R13" s="2">
        <v>0</v>
      </c>
      <c r="S13" s="2"/>
      <c r="T13" s="29"/>
      <c r="U13" s="38"/>
      <c r="V13" s="35">
        <f>V12%</f>
        <v>0</v>
      </c>
      <c r="W13" s="39"/>
      <c r="X13" s="20"/>
    </row>
    <row r="14" spans="1:26" ht="15.75" x14ac:dyDescent="0.25">
      <c r="A14" s="4">
        <f t="shared" si="25"/>
        <v>0</v>
      </c>
      <c r="B14" s="4">
        <f t="shared" si="26"/>
        <v>0</v>
      </c>
      <c r="C14" s="4">
        <f t="shared" si="27"/>
        <v>0</v>
      </c>
      <c r="D14" s="4">
        <f t="shared" si="28"/>
        <v>0</v>
      </c>
      <c r="E14" s="5">
        <f t="shared" si="29"/>
        <v>0</v>
      </c>
      <c r="F14" s="4" t="e">
        <f t="shared" si="30"/>
        <v>#DIV/0!</v>
      </c>
      <c r="G14" s="4" t="e">
        <f t="shared" si="31"/>
        <v>#DIV/0!</v>
      </c>
      <c r="H14" s="4" t="e">
        <f t="shared" si="32"/>
        <v>#DIV/0!</v>
      </c>
      <c r="I14" s="4" t="e">
        <f>#REF!</f>
        <v>#REF!</v>
      </c>
      <c r="J14" s="4" t="e">
        <f>#REF!</f>
        <v>#REF!</v>
      </c>
      <c r="O14">
        <v>0</v>
      </c>
      <c r="P14" s="13">
        <f t="shared" ref="P14" si="33">O14/1.2</f>
        <v>0</v>
      </c>
      <c r="Q14" s="13">
        <f t="shared" ref="Q14" si="34">P14/1.2</f>
        <v>0</v>
      </c>
      <c r="R14" s="2">
        <v>0</v>
      </c>
      <c r="S14" s="2"/>
      <c r="T14" s="29" t="s">
        <v>18</v>
      </c>
      <c r="U14" s="30"/>
      <c r="V14" s="31">
        <f>V8*V13</f>
        <v>0</v>
      </c>
      <c r="W14" s="34"/>
      <c r="X14" s="10"/>
    </row>
    <row r="15" spans="1:26" ht="36.75" customHeight="1" x14ac:dyDescent="0.25">
      <c r="A15" s="53" t="s">
        <v>27</v>
      </c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11"/>
      <c r="T15" s="29" t="s">
        <v>19</v>
      </c>
      <c r="U15" s="30"/>
      <c r="V15" s="31">
        <f>V8-V14</f>
        <v>3000</v>
      </c>
      <c r="W15" s="34"/>
      <c r="X15" s="10"/>
    </row>
    <row r="16" spans="1:26" ht="15.75" x14ac:dyDescent="0.25">
      <c r="A16" s="4">
        <f t="shared" ref="A16:A18" si="35">N16</f>
        <v>0</v>
      </c>
      <c r="B16" s="4">
        <f t="shared" ref="B16:B18" si="36">Q16</f>
        <v>2401</v>
      </c>
      <c r="C16" s="4">
        <f>B16*1.1</f>
        <v>2641.1000000000004</v>
      </c>
      <c r="D16" s="4">
        <f t="shared" ref="D16:D18" si="37">C16*1.2</f>
        <v>3169.32</v>
      </c>
      <c r="E16" s="5">
        <f t="shared" ref="E16:E18" si="38">R16</f>
        <v>71000000</v>
      </c>
      <c r="F16" s="28">
        <f t="shared" ref="F16:F18" si="39">ROUND((E16/B16),0)</f>
        <v>29571</v>
      </c>
      <c r="G16" s="4">
        <f t="shared" ref="G16:G18" si="40">ROUND((E16/C16),0)</f>
        <v>26883</v>
      </c>
      <c r="H16" s="4">
        <f t="shared" ref="H16:H18" si="41">ROUND((E16/D16),0)</f>
        <v>22402</v>
      </c>
      <c r="I16" s="4" t="e">
        <f>#REF!</f>
        <v>#REF!</v>
      </c>
      <c r="J16" s="4" t="e">
        <f>#REF!</f>
        <v>#REF!</v>
      </c>
      <c r="O16">
        <v>0</v>
      </c>
      <c r="P16" s="13">
        <f t="shared" ref="P16:P24" si="42">O16/1.2</f>
        <v>0</v>
      </c>
      <c r="Q16" s="13">
        <v>2401</v>
      </c>
      <c r="R16" s="2">
        <v>71000000</v>
      </c>
      <c r="S16" s="2"/>
      <c r="T16" s="29" t="s">
        <v>13</v>
      </c>
      <c r="U16" s="30"/>
      <c r="V16" s="31">
        <f>V7</f>
        <v>28100</v>
      </c>
      <c r="W16" s="34"/>
      <c r="X16" s="10"/>
    </row>
    <row r="17" spans="1:26" ht="15.75" x14ac:dyDescent="0.25">
      <c r="A17" s="4">
        <f t="shared" si="35"/>
        <v>0</v>
      </c>
      <c r="B17" s="4">
        <f t="shared" si="36"/>
        <v>2846</v>
      </c>
      <c r="C17" s="4">
        <f t="shared" ref="C17:C20" si="43">B17*1.1</f>
        <v>3130.6000000000004</v>
      </c>
      <c r="D17" s="4">
        <f t="shared" si="37"/>
        <v>3756.7200000000003</v>
      </c>
      <c r="E17" s="5">
        <f t="shared" si="38"/>
        <v>41900000</v>
      </c>
      <c r="F17" s="4">
        <f t="shared" si="39"/>
        <v>14722</v>
      </c>
      <c r="G17" s="4">
        <f t="shared" si="40"/>
        <v>13384</v>
      </c>
      <c r="H17" s="4">
        <f t="shared" si="41"/>
        <v>11153</v>
      </c>
      <c r="I17" s="4" t="e">
        <f>#REF!</f>
        <v>#REF!</v>
      </c>
      <c r="J17" s="4" t="e">
        <f>#REF!</f>
        <v>#REF!</v>
      </c>
      <c r="O17">
        <v>0</v>
      </c>
      <c r="P17" s="13">
        <f t="shared" si="42"/>
        <v>0</v>
      </c>
      <c r="Q17" s="13">
        <v>2846</v>
      </c>
      <c r="R17" s="2">
        <v>41900000</v>
      </c>
      <c r="S17" s="2"/>
      <c r="T17" s="29"/>
      <c r="U17" s="30"/>
      <c r="V17" s="31"/>
      <c r="W17" s="34"/>
      <c r="X17" s="10"/>
    </row>
    <row r="18" spans="1:26" ht="15.75" x14ac:dyDescent="0.25">
      <c r="A18" s="4">
        <f t="shared" si="35"/>
        <v>0</v>
      </c>
      <c r="B18" s="4">
        <f t="shared" si="36"/>
        <v>2401</v>
      </c>
      <c r="C18" s="4">
        <f t="shared" si="43"/>
        <v>2641.1000000000004</v>
      </c>
      <c r="D18" s="4">
        <f t="shared" si="37"/>
        <v>3169.32</v>
      </c>
      <c r="E18" s="5">
        <f t="shared" si="38"/>
        <v>38000000</v>
      </c>
      <c r="F18" s="4">
        <f t="shared" si="39"/>
        <v>15827</v>
      </c>
      <c r="G18" s="4">
        <f t="shared" si="40"/>
        <v>14388</v>
      </c>
      <c r="H18" s="4">
        <f t="shared" si="41"/>
        <v>11990</v>
      </c>
      <c r="I18" s="4" t="e">
        <f>#REF!</f>
        <v>#REF!</v>
      </c>
      <c r="J18" s="4" t="e">
        <f>#REF!</f>
        <v>#REF!</v>
      </c>
      <c r="O18">
        <v>0</v>
      </c>
      <c r="P18" s="13">
        <f t="shared" si="42"/>
        <v>0</v>
      </c>
      <c r="Q18" s="13">
        <v>2401</v>
      </c>
      <c r="R18" s="2">
        <v>38000000</v>
      </c>
      <c r="S18" s="2"/>
      <c r="T18" s="29" t="s">
        <v>20</v>
      </c>
      <c r="U18" s="30"/>
      <c r="V18" s="31">
        <f>V16+V15</f>
        <v>31100</v>
      </c>
      <c r="W18" s="34"/>
      <c r="X18" s="10"/>
    </row>
    <row r="19" spans="1:26" ht="15.75" x14ac:dyDescent="0.25">
      <c r="A19" s="4">
        <f t="shared" ref="A19:A25" si="44">N19</f>
        <v>0</v>
      </c>
      <c r="B19" s="4">
        <f t="shared" ref="B19:B25" si="45">Q19</f>
        <v>1788</v>
      </c>
      <c r="C19" s="4">
        <f t="shared" si="43"/>
        <v>1966.8000000000002</v>
      </c>
      <c r="D19" s="4">
        <f t="shared" ref="D19:D25" si="46">C19*1.2</f>
        <v>2360.1600000000003</v>
      </c>
      <c r="E19" s="5">
        <f t="shared" ref="E19:E25" si="47">R19</f>
        <v>26215000</v>
      </c>
      <c r="F19" s="4">
        <f t="shared" ref="F19:F25" si="48">ROUND((E19/B19),0)</f>
        <v>14662</v>
      </c>
      <c r="G19" s="4">
        <f t="shared" ref="G19:G25" si="49">ROUND((E19/C19),0)</f>
        <v>13329</v>
      </c>
      <c r="H19" s="4">
        <f t="shared" ref="H19:H25" si="50">ROUND((E19/D19),0)</f>
        <v>11107</v>
      </c>
      <c r="I19" s="4" t="e">
        <f>#REF!</f>
        <v>#REF!</v>
      </c>
      <c r="J19" s="4" t="e">
        <f>#REF!</f>
        <v>#REF!</v>
      </c>
      <c r="O19">
        <v>0</v>
      </c>
      <c r="P19" s="13">
        <f t="shared" si="42"/>
        <v>0</v>
      </c>
      <c r="Q19" s="13">
        <v>1788</v>
      </c>
      <c r="R19" s="2">
        <v>26215000</v>
      </c>
      <c r="S19" s="2"/>
      <c r="T19" s="29"/>
      <c r="U19" s="29"/>
      <c r="V19" s="35"/>
      <c r="W19" s="36"/>
      <c r="X19" s="19"/>
      <c r="Y19" s="24"/>
    </row>
    <row r="20" spans="1:26" ht="15.75" x14ac:dyDescent="0.25">
      <c r="A20" s="4">
        <f t="shared" si="44"/>
        <v>0</v>
      </c>
      <c r="B20" s="4">
        <f t="shared" si="45"/>
        <v>1788</v>
      </c>
      <c r="C20" s="4">
        <f t="shared" si="43"/>
        <v>1966.8000000000002</v>
      </c>
      <c r="D20" s="4">
        <f t="shared" si="46"/>
        <v>2360.1600000000003</v>
      </c>
      <c r="E20" s="5">
        <f t="shared" si="47"/>
        <v>27000000</v>
      </c>
      <c r="F20" s="4">
        <f t="shared" si="48"/>
        <v>15101</v>
      </c>
      <c r="G20" s="4">
        <f t="shared" si="49"/>
        <v>13728</v>
      </c>
      <c r="H20" s="4">
        <f t="shared" si="50"/>
        <v>11440</v>
      </c>
      <c r="I20" s="4" t="e">
        <f>#REF!</f>
        <v>#REF!</v>
      </c>
      <c r="J20" s="4" t="e">
        <f>#REF!</f>
        <v>#REF!</v>
      </c>
      <c r="O20">
        <v>0</v>
      </c>
      <c r="P20" s="13">
        <f t="shared" si="42"/>
        <v>0</v>
      </c>
      <c r="Q20" s="13">
        <v>1788</v>
      </c>
      <c r="R20" s="2">
        <v>27000000</v>
      </c>
      <c r="S20" s="2"/>
      <c r="T20" s="40" t="s">
        <v>38</v>
      </c>
      <c r="U20" s="41"/>
      <c r="V20" s="31">
        <v>1776</v>
      </c>
      <c r="W20" s="36" t="s">
        <v>29</v>
      </c>
      <c r="X20" s="19"/>
    </row>
    <row r="21" spans="1:26" ht="15.75" x14ac:dyDescent="0.25">
      <c r="A21" s="4">
        <f t="shared" si="44"/>
        <v>0</v>
      </c>
      <c r="B21" s="4">
        <f t="shared" si="45"/>
        <v>0</v>
      </c>
      <c r="C21" s="4">
        <f t="shared" ref="C21:C25" si="51">B21*1.2</f>
        <v>0</v>
      </c>
      <c r="D21" s="4">
        <f t="shared" si="46"/>
        <v>0</v>
      </c>
      <c r="E21" s="5">
        <f t="shared" si="47"/>
        <v>0</v>
      </c>
      <c r="F21" s="4" t="e">
        <f t="shared" si="48"/>
        <v>#DIV/0!</v>
      </c>
      <c r="G21" s="4" t="e">
        <f t="shared" si="49"/>
        <v>#DIV/0!</v>
      </c>
      <c r="H21" s="8" t="e">
        <f t="shared" si="50"/>
        <v>#DIV/0!</v>
      </c>
      <c r="I21" s="4" t="e">
        <f>#REF!</f>
        <v>#REF!</v>
      </c>
      <c r="J21" s="4" t="e">
        <f>#REF!</f>
        <v>#REF!</v>
      </c>
      <c r="O21">
        <v>0</v>
      </c>
      <c r="P21" s="13">
        <f t="shared" si="42"/>
        <v>0</v>
      </c>
      <c r="Q21" s="13">
        <f t="shared" ref="Q21:Q24" si="52">P21/1.2</f>
        <v>0</v>
      </c>
      <c r="R21" s="2">
        <v>0</v>
      </c>
      <c r="S21" s="2"/>
      <c r="T21" s="41" t="s">
        <v>30</v>
      </c>
      <c r="U21" s="41"/>
      <c r="V21" s="42">
        <f>V18*V20</f>
        <v>55233600</v>
      </c>
      <c r="W21" s="43"/>
      <c r="X21" s="21"/>
    </row>
    <row r="22" spans="1:26" ht="15.75" customHeight="1" x14ac:dyDescent="0.25">
      <c r="A22" s="4">
        <f t="shared" si="44"/>
        <v>0</v>
      </c>
      <c r="B22" s="4">
        <f t="shared" si="45"/>
        <v>0</v>
      </c>
      <c r="C22" s="4">
        <f t="shared" si="51"/>
        <v>0</v>
      </c>
      <c r="D22" s="4">
        <f t="shared" si="46"/>
        <v>0</v>
      </c>
      <c r="E22" s="5">
        <f t="shared" si="47"/>
        <v>0</v>
      </c>
      <c r="F22" s="4" t="e">
        <f t="shared" si="48"/>
        <v>#DIV/0!</v>
      </c>
      <c r="G22" s="4" t="e">
        <f t="shared" si="49"/>
        <v>#DIV/0!</v>
      </c>
      <c r="H22" s="8" t="e">
        <f t="shared" si="50"/>
        <v>#DIV/0!</v>
      </c>
      <c r="I22" s="4" t="e">
        <f>#REF!</f>
        <v>#REF!</v>
      </c>
      <c r="J22" s="4" t="e">
        <f>#REF!</f>
        <v>#REF!</v>
      </c>
      <c r="O22">
        <v>0</v>
      </c>
      <c r="P22" s="13">
        <f t="shared" si="42"/>
        <v>0</v>
      </c>
      <c r="Q22" s="13">
        <f t="shared" si="52"/>
        <v>0</v>
      </c>
      <c r="R22" s="2">
        <v>0</v>
      </c>
      <c r="S22" s="2"/>
      <c r="T22" s="41" t="s">
        <v>40</v>
      </c>
      <c r="U22" s="41"/>
      <c r="V22" s="42">
        <v>2000000</v>
      </c>
      <c r="W22" s="43"/>
      <c r="X22" s="25"/>
      <c r="Y22" s="9"/>
    </row>
    <row r="23" spans="1:26" ht="19.5" customHeight="1" x14ac:dyDescent="0.25">
      <c r="A23" s="4">
        <f t="shared" si="44"/>
        <v>0</v>
      </c>
      <c r="B23" s="4">
        <f t="shared" si="45"/>
        <v>0</v>
      </c>
      <c r="C23" s="4">
        <f t="shared" si="51"/>
        <v>0</v>
      </c>
      <c r="D23" s="4">
        <f t="shared" si="46"/>
        <v>0</v>
      </c>
      <c r="E23" s="5">
        <f t="shared" si="47"/>
        <v>0</v>
      </c>
      <c r="F23" s="4" t="e">
        <f t="shared" si="48"/>
        <v>#DIV/0!</v>
      </c>
      <c r="G23" s="8" t="e">
        <f t="shared" si="49"/>
        <v>#DIV/0!</v>
      </c>
      <c r="H23" s="8" t="e">
        <f t="shared" si="50"/>
        <v>#DIV/0!</v>
      </c>
      <c r="I23" s="4" t="e">
        <f>#REF!</f>
        <v>#REF!</v>
      </c>
      <c r="J23" s="4" t="e">
        <f>#REF!</f>
        <v>#REF!</v>
      </c>
      <c r="O23">
        <v>0</v>
      </c>
      <c r="P23" s="13">
        <f t="shared" si="42"/>
        <v>0</v>
      </c>
      <c r="Q23" s="13">
        <f t="shared" si="52"/>
        <v>0</v>
      </c>
      <c r="R23" s="2">
        <v>0</v>
      </c>
      <c r="S23" s="2"/>
      <c r="T23" s="41" t="s">
        <v>42</v>
      </c>
      <c r="U23" s="44"/>
      <c r="V23" s="42"/>
      <c r="W23" s="44"/>
      <c r="X23" s="22"/>
      <c r="Y23" s="9"/>
      <c r="Z23" s="6"/>
    </row>
    <row r="24" spans="1:26" ht="15.75" x14ac:dyDescent="0.25">
      <c r="A24" s="4">
        <f t="shared" si="44"/>
        <v>0</v>
      </c>
      <c r="B24" s="4">
        <f t="shared" si="45"/>
        <v>0</v>
      </c>
      <c r="C24" s="4">
        <f t="shared" si="51"/>
        <v>0</v>
      </c>
      <c r="D24" s="4">
        <f t="shared" si="46"/>
        <v>0</v>
      </c>
      <c r="E24" s="5">
        <f t="shared" si="47"/>
        <v>0</v>
      </c>
      <c r="F24" s="8" t="e">
        <f t="shared" si="48"/>
        <v>#DIV/0!</v>
      </c>
      <c r="G24" s="8" t="e">
        <f t="shared" si="49"/>
        <v>#DIV/0!</v>
      </c>
      <c r="H24" s="8" t="e">
        <f t="shared" si="50"/>
        <v>#DIV/0!</v>
      </c>
      <c r="I24" s="4" t="e">
        <f>#REF!</f>
        <v>#REF!</v>
      </c>
      <c r="J24" s="4" t="e">
        <f>#REF!</f>
        <v>#REF!</v>
      </c>
      <c r="O24">
        <v>0</v>
      </c>
      <c r="P24" s="13">
        <f t="shared" si="42"/>
        <v>0</v>
      </c>
      <c r="Q24" s="13">
        <f t="shared" si="52"/>
        <v>0</v>
      </c>
      <c r="R24" s="2">
        <v>0</v>
      </c>
      <c r="S24" s="2"/>
      <c r="T24" s="46" t="s">
        <v>28</v>
      </c>
      <c r="U24" s="46"/>
      <c r="V24" s="34">
        <f>V21+V22+V23</f>
        <v>57233600</v>
      </c>
      <c r="W24" s="47"/>
      <c r="X24" s="27"/>
      <c r="Y24" s="18"/>
      <c r="Z24" s="6"/>
    </row>
    <row r="25" spans="1:26" ht="15.75" x14ac:dyDescent="0.25">
      <c r="A25" s="4">
        <f t="shared" si="44"/>
        <v>0</v>
      </c>
      <c r="B25" s="4">
        <f t="shared" si="45"/>
        <v>0</v>
      </c>
      <c r="C25" s="4">
        <f t="shared" si="51"/>
        <v>0</v>
      </c>
      <c r="D25" s="4">
        <f t="shared" si="46"/>
        <v>0</v>
      </c>
      <c r="E25" s="5">
        <f t="shared" si="47"/>
        <v>0</v>
      </c>
      <c r="F25" s="8" t="e">
        <f t="shared" si="48"/>
        <v>#DIV/0!</v>
      </c>
      <c r="G25" s="8" t="e">
        <f t="shared" si="49"/>
        <v>#DIV/0!</v>
      </c>
      <c r="H25" s="8" t="e">
        <f t="shared" si="50"/>
        <v>#DIV/0!</v>
      </c>
      <c r="I25" s="4" t="e">
        <f>#REF!</f>
        <v>#REF!</v>
      </c>
      <c r="J25" s="4" t="e">
        <f>#REF!</f>
        <v>#REF!</v>
      </c>
      <c r="O25">
        <v>0</v>
      </c>
      <c r="P25" s="13">
        <f t="shared" ref="P25" si="53">O25/1.2</f>
        <v>0</v>
      </c>
      <c r="Q25" s="13">
        <f t="shared" ref="Q25" si="54">P25/1.2</f>
        <v>0</v>
      </c>
      <c r="R25" s="2">
        <v>0</v>
      </c>
      <c r="S25" s="2"/>
      <c r="T25" s="41" t="s">
        <v>21</v>
      </c>
      <c r="U25" s="41"/>
      <c r="V25" s="34">
        <f>V24*0.98</f>
        <v>56088928</v>
      </c>
      <c r="W25" s="36"/>
      <c r="X25" s="22"/>
    </row>
    <row r="26" spans="1:26" ht="15.75" x14ac:dyDescent="0.25">
      <c r="T26" s="41" t="s">
        <v>22</v>
      </c>
      <c r="U26" s="41"/>
      <c r="V26" s="42">
        <f>V24*0.8</f>
        <v>45786880</v>
      </c>
      <c r="W26" s="47"/>
      <c r="X26" s="23"/>
      <c r="Y26" s="9"/>
    </row>
    <row r="27" spans="1:26" ht="15.75" x14ac:dyDescent="0.25">
      <c r="T27" s="41" t="s">
        <v>23</v>
      </c>
      <c r="U27" s="41"/>
      <c r="V27" s="42">
        <f>V6*V20</f>
        <v>5328000</v>
      </c>
      <c r="W27" s="48"/>
      <c r="X27" s="23"/>
      <c r="Y27" s="9"/>
    </row>
    <row r="28" spans="1:26" ht="16.5" customHeight="1" x14ac:dyDescent="0.25">
      <c r="G28" s="8"/>
      <c r="T28" s="29" t="s">
        <v>24</v>
      </c>
      <c r="U28" s="29"/>
      <c r="V28" s="49"/>
      <c r="W28" s="47"/>
      <c r="X28" s="22"/>
    </row>
    <row r="29" spans="1:26" ht="21" customHeight="1" x14ac:dyDescent="0.25">
      <c r="F29">
        <f>F16*1.05</f>
        <v>31049.550000000003</v>
      </c>
      <c r="P29" s="14" t="s">
        <v>31</v>
      </c>
      <c r="Q29" s="15"/>
      <c r="R29" s="15"/>
      <c r="T29" s="50" t="s">
        <v>25</v>
      </c>
      <c r="U29" s="50"/>
      <c r="V29" s="51">
        <f>V24*0.03/12</f>
        <v>143084</v>
      </c>
      <c r="W29" s="50"/>
      <c r="X29" s="6"/>
      <c r="Y29" s="6"/>
    </row>
    <row r="30" spans="1:26" ht="20.25" customHeight="1" x14ac:dyDescent="0.25">
      <c r="G30" s="6"/>
      <c r="H30" s="6"/>
      <c r="P30" s="14" t="s">
        <v>36</v>
      </c>
      <c r="Q30" s="15"/>
      <c r="T30" s="44"/>
      <c r="U30" s="44"/>
      <c r="V30" s="45"/>
      <c r="W30" s="44"/>
    </row>
    <row r="31" spans="1:26" x14ac:dyDescent="0.25">
      <c r="P31" s="26" t="s">
        <v>41</v>
      </c>
      <c r="Q31" s="15">
        <v>55000000</v>
      </c>
      <c r="R31" s="17"/>
    </row>
    <row r="32" spans="1:26" ht="23.25" x14ac:dyDescent="0.35">
      <c r="T32" s="52" t="s">
        <v>43</v>
      </c>
      <c r="X32" s="9"/>
    </row>
    <row r="34" spans="20:24" ht="15.75" x14ac:dyDescent="0.25">
      <c r="T34" s="29" t="s">
        <v>11</v>
      </c>
      <c r="U34" s="30"/>
      <c r="V34" s="31">
        <v>31500</v>
      </c>
      <c r="W34" s="32" t="s">
        <v>35</v>
      </c>
      <c r="X34" s="10"/>
    </row>
    <row r="35" spans="20:24" ht="31.5" x14ac:dyDescent="0.25">
      <c r="T35" s="33" t="s">
        <v>12</v>
      </c>
      <c r="U35" s="30"/>
      <c r="V35" s="31">
        <v>3000</v>
      </c>
      <c r="W35" s="34"/>
      <c r="X35" s="10"/>
    </row>
    <row r="36" spans="20:24" ht="15.75" x14ac:dyDescent="0.25">
      <c r="T36" s="29" t="s">
        <v>13</v>
      </c>
      <c r="U36" s="30"/>
      <c r="V36" s="31">
        <f>V34-V35</f>
        <v>28500</v>
      </c>
      <c r="W36" s="34"/>
      <c r="X36" s="10"/>
    </row>
    <row r="37" spans="20:24" ht="15.75" x14ac:dyDescent="0.25">
      <c r="T37" s="29" t="s">
        <v>14</v>
      </c>
      <c r="U37" s="30"/>
      <c r="V37" s="31">
        <f>V35</f>
        <v>3000</v>
      </c>
      <c r="W37" s="34"/>
      <c r="X37" s="10"/>
    </row>
    <row r="38" spans="20:24" ht="15.75" x14ac:dyDescent="0.25">
      <c r="T38" s="29" t="s">
        <v>15</v>
      </c>
      <c r="U38" s="29"/>
      <c r="V38" s="35">
        <v>0</v>
      </c>
      <c r="W38" s="36">
        <v>2024</v>
      </c>
      <c r="X38" s="19"/>
    </row>
    <row r="39" spans="20:24" ht="15.75" x14ac:dyDescent="0.25">
      <c r="T39" s="29" t="s">
        <v>16</v>
      </c>
      <c r="U39" s="29"/>
      <c r="V39" s="35">
        <f>V40-V38</f>
        <v>60</v>
      </c>
      <c r="W39" s="37">
        <v>2021</v>
      </c>
      <c r="X39" s="19" t="s">
        <v>39</v>
      </c>
    </row>
    <row r="40" spans="20:24" ht="15.75" x14ac:dyDescent="0.25">
      <c r="T40" s="29" t="s">
        <v>17</v>
      </c>
      <c r="U40" s="29"/>
      <c r="V40" s="35">
        <v>60</v>
      </c>
      <c r="W40" s="36"/>
      <c r="X40" s="19"/>
    </row>
    <row r="41" spans="20:24" ht="15.75" x14ac:dyDescent="0.25">
      <c r="T41" s="33" t="s">
        <v>34</v>
      </c>
      <c r="U41" s="29"/>
      <c r="V41" s="35">
        <f>(100-10)*V38/V40</f>
        <v>0</v>
      </c>
      <c r="W41" s="36"/>
      <c r="X41" s="19"/>
    </row>
    <row r="42" spans="20:24" ht="15.75" x14ac:dyDescent="0.25">
      <c r="T42" s="29"/>
      <c r="U42" s="38"/>
      <c r="V42" s="35">
        <f>V41%</f>
        <v>0</v>
      </c>
      <c r="W42" s="39"/>
      <c r="X42" s="20"/>
    </row>
    <row r="43" spans="20:24" ht="15.75" x14ac:dyDescent="0.25">
      <c r="T43" s="29" t="s">
        <v>18</v>
      </c>
      <c r="U43" s="30"/>
      <c r="V43" s="31">
        <f>V37*V42</f>
        <v>0</v>
      </c>
      <c r="W43" s="34"/>
      <c r="X43" s="10"/>
    </row>
    <row r="44" spans="20:24" ht="15.75" x14ac:dyDescent="0.25">
      <c r="T44" s="29" t="s">
        <v>19</v>
      </c>
      <c r="U44" s="30"/>
      <c r="V44" s="31">
        <f>V37-V43</f>
        <v>3000</v>
      </c>
      <c r="W44" s="34"/>
      <c r="X44" s="10"/>
    </row>
    <row r="45" spans="20:24" ht="15.75" x14ac:dyDescent="0.25">
      <c r="T45" s="29" t="s">
        <v>13</v>
      </c>
      <c r="U45" s="30"/>
      <c r="V45" s="31">
        <f>V36</f>
        <v>28500</v>
      </c>
      <c r="W45" s="34"/>
      <c r="X45" s="10"/>
    </row>
    <row r="46" spans="20:24" ht="15.75" x14ac:dyDescent="0.25">
      <c r="T46" s="29"/>
      <c r="U46" s="30"/>
      <c r="V46" s="31"/>
      <c r="W46" s="34"/>
      <c r="X46" s="10"/>
    </row>
    <row r="47" spans="20:24" ht="15.75" x14ac:dyDescent="0.25">
      <c r="T47" s="29" t="s">
        <v>20</v>
      </c>
      <c r="U47" s="30"/>
      <c r="V47" s="31">
        <f>V45+V44</f>
        <v>31500</v>
      </c>
      <c r="W47" s="34"/>
      <c r="X47" s="10"/>
    </row>
    <row r="48" spans="20:24" ht="15.75" x14ac:dyDescent="0.25">
      <c r="T48" s="29"/>
      <c r="U48" s="29"/>
      <c r="V48" s="35"/>
      <c r="W48" s="36"/>
      <c r="X48" s="19"/>
    </row>
    <row r="49" spans="3:24" ht="15.75" x14ac:dyDescent="0.25">
      <c r="T49" s="40" t="s">
        <v>38</v>
      </c>
      <c r="U49" s="41"/>
      <c r="V49" s="31">
        <v>1776</v>
      </c>
      <c r="W49" s="36" t="s">
        <v>29</v>
      </c>
      <c r="X49" s="19"/>
    </row>
    <row r="50" spans="3:24" ht="15.75" x14ac:dyDescent="0.25">
      <c r="T50" s="41" t="s">
        <v>30</v>
      </c>
      <c r="U50" s="41"/>
      <c r="V50" s="42">
        <f>V47*V49</f>
        <v>55944000</v>
      </c>
      <c r="W50" s="43"/>
      <c r="X50" s="21"/>
    </row>
    <row r="51" spans="3:24" ht="15.75" x14ac:dyDescent="0.25">
      <c r="T51" s="41" t="s">
        <v>40</v>
      </c>
      <c r="U51" s="41"/>
      <c r="V51" s="42">
        <v>2000000</v>
      </c>
      <c r="W51" s="43"/>
      <c r="X51" s="25"/>
    </row>
    <row r="52" spans="3:24" ht="15.75" x14ac:dyDescent="0.25">
      <c r="T52" s="41" t="s">
        <v>42</v>
      </c>
      <c r="U52" s="44"/>
      <c r="V52" s="42"/>
      <c r="W52" s="44"/>
      <c r="X52" s="22"/>
    </row>
    <row r="53" spans="3:24" ht="15.75" x14ac:dyDescent="0.25">
      <c r="T53" s="46" t="s">
        <v>28</v>
      </c>
      <c r="U53" s="46"/>
      <c r="V53" s="34">
        <f>V50+V51+V52</f>
        <v>57944000</v>
      </c>
      <c r="W53" s="47"/>
      <c r="X53" s="27"/>
    </row>
    <row r="54" spans="3:24" ht="15.75" x14ac:dyDescent="0.25">
      <c r="T54" s="41" t="s">
        <v>21</v>
      </c>
      <c r="U54" s="41"/>
      <c r="V54" s="34">
        <f>V53*0.98</f>
        <v>56785120</v>
      </c>
      <c r="W54" s="36"/>
      <c r="X54" s="22"/>
    </row>
    <row r="55" spans="3:24" ht="15.75" x14ac:dyDescent="0.25">
      <c r="T55" s="41" t="s">
        <v>22</v>
      </c>
      <c r="U55" s="41"/>
      <c r="V55" s="42">
        <f>V53*0.8</f>
        <v>46355200</v>
      </c>
      <c r="W55" s="47"/>
      <c r="X55" s="23"/>
    </row>
    <row r="56" spans="3:24" ht="15.75" x14ac:dyDescent="0.25">
      <c r="T56" s="41" t="s">
        <v>23</v>
      </c>
      <c r="U56" s="41"/>
      <c r="V56" s="42">
        <f>V35*V49</f>
        <v>5328000</v>
      </c>
      <c r="W56" s="48"/>
      <c r="X56" s="23"/>
    </row>
    <row r="57" spans="3:24" ht="15.75" x14ac:dyDescent="0.25">
      <c r="T57" s="29" t="s">
        <v>24</v>
      </c>
      <c r="U57" s="29"/>
      <c r="V57" s="49"/>
      <c r="W57" s="47"/>
      <c r="X57" s="22"/>
    </row>
    <row r="58" spans="3:24" ht="15.75" x14ac:dyDescent="0.25">
      <c r="T58" s="50" t="s">
        <v>25</v>
      </c>
      <c r="U58" s="50"/>
      <c r="V58" s="51">
        <f>V53*0.03/12</f>
        <v>144860</v>
      </c>
      <c r="W58" s="50"/>
      <c r="X58" s="6"/>
    </row>
    <row r="62" spans="3:24" x14ac:dyDescent="0.25">
      <c r="C62" t="s">
        <v>44</v>
      </c>
      <c r="D62">
        <v>1.35</v>
      </c>
      <c r="E62">
        <v>1.2</v>
      </c>
      <c r="F62">
        <f>D62*3.28</f>
        <v>4.4279999999999999</v>
      </c>
      <c r="G62" s="57">
        <f>E62*3.28</f>
        <v>3.9359999999999995</v>
      </c>
      <c r="H62" s="57">
        <f>F62*G62</f>
        <v>17.428607999999997</v>
      </c>
      <c r="I62" s="57"/>
    </row>
    <row r="63" spans="3:24" x14ac:dyDescent="0.25">
      <c r="D63">
        <v>2.2000000000000002</v>
      </c>
      <c r="E63">
        <v>1.34</v>
      </c>
      <c r="F63">
        <f t="shared" ref="F63:F78" si="55">D63*3.28</f>
        <v>7.2160000000000002</v>
      </c>
      <c r="G63" s="57">
        <f t="shared" ref="G63:G78" si="56">E63*3.28</f>
        <v>4.3952</v>
      </c>
      <c r="H63" s="57">
        <f t="shared" ref="H63:H78" si="57">F63*G63</f>
        <v>31.715763200000001</v>
      </c>
      <c r="I63" s="57"/>
    </row>
    <row r="64" spans="3:24" x14ac:dyDescent="0.25">
      <c r="D64">
        <v>0.69</v>
      </c>
      <c r="E64">
        <v>1.52</v>
      </c>
      <c r="F64">
        <f t="shared" si="55"/>
        <v>2.2631999999999999</v>
      </c>
      <c r="G64" s="57">
        <f t="shared" si="56"/>
        <v>4.9855999999999998</v>
      </c>
      <c r="H64" s="57">
        <f t="shared" si="57"/>
        <v>11.283409919999999</v>
      </c>
      <c r="I64" s="57"/>
    </row>
    <row r="65" spans="3:9" x14ac:dyDescent="0.25">
      <c r="D65">
        <v>7.9</v>
      </c>
      <c r="E65">
        <v>5.4</v>
      </c>
      <c r="F65">
        <f t="shared" si="55"/>
        <v>25.911999999999999</v>
      </c>
      <c r="G65" s="57">
        <f t="shared" si="56"/>
        <v>17.712</v>
      </c>
      <c r="H65" s="57">
        <f t="shared" si="57"/>
        <v>458.95334399999996</v>
      </c>
      <c r="I65" s="57">
        <f>H62+H63+H64+H65</f>
        <v>519.38112511999998</v>
      </c>
    </row>
    <row r="66" spans="3:9" x14ac:dyDescent="0.25">
      <c r="C66" t="s">
        <v>45</v>
      </c>
      <c r="D66">
        <v>2.85</v>
      </c>
      <c r="E66">
        <v>3.9</v>
      </c>
      <c r="F66">
        <f t="shared" si="55"/>
        <v>9.347999999999999</v>
      </c>
      <c r="G66" s="57">
        <f t="shared" si="56"/>
        <v>12.792</v>
      </c>
      <c r="H66" s="57">
        <f t="shared" si="57"/>
        <v>119.57961599999999</v>
      </c>
      <c r="I66" s="57"/>
    </row>
    <row r="67" spans="3:9" x14ac:dyDescent="0.25">
      <c r="D67">
        <v>2.0499999999999998</v>
      </c>
      <c r="E67">
        <v>1.6</v>
      </c>
      <c r="F67">
        <f t="shared" si="55"/>
        <v>6.7239999999999993</v>
      </c>
      <c r="G67" s="57">
        <f t="shared" si="56"/>
        <v>5.2480000000000002</v>
      </c>
      <c r="H67" s="57">
        <f t="shared" si="57"/>
        <v>35.287551999999998</v>
      </c>
      <c r="I67" s="57">
        <f>H66+H67</f>
        <v>154.86716799999999</v>
      </c>
    </row>
    <row r="68" spans="3:9" x14ac:dyDescent="0.25">
      <c r="C68" t="s">
        <v>46</v>
      </c>
      <c r="D68">
        <v>3.5</v>
      </c>
      <c r="E68">
        <v>3.6</v>
      </c>
      <c r="F68">
        <f t="shared" si="55"/>
        <v>11.479999999999999</v>
      </c>
      <c r="G68">
        <f t="shared" si="56"/>
        <v>11.808</v>
      </c>
      <c r="H68">
        <f t="shared" si="57"/>
        <v>135.55583999999999</v>
      </c>
    </row>
    <row r="69" spans="3:9" x14ac:dyDescent="0.25">
      <c r="C69" t="s">
        <v>47</v>
      </c>
      <c r="D69">
        <v>5.35</v>
      </c>
      <c r="E69">
        <v>3.7</v>
      </c>
      <c r="F69">
        <f t="shared" si="55"/>
        <v>17.547999999999998</v>
      </c>
      <c r="G69">
        <f t="shared" si="56"/>
        <v>12.135999999999999</v>
      </c>
      <c r="H69">
        <f t="shared" si="57"/>
        <v>212.96252799999996</v>
      </c>
    </row>
    <row r="70" spans="3:9" x14ac:dyDescent="0.25">
      <c r="C70" t="s">
        <v>48</v>
      </c>
      <c r="D70">
        <v>2.75</v>
      </c>
      <c r="E70">
        <v>1.3</v>
      </c>
      <c r="F70">
        <f t="shared" si="55"/>
        <v>9.02</v>
      </c>
      <c r="G70">
        <f t="shared" si="56"/>
        <v>4.2640000000000002</v>
      </c>
      <c r="H70">
        <f t="shared" si="57"/>
        <v>38.461280000000002</v>
      </c>
    </row>
    <row r="71" spans="3:9" x14ac:dyDescent="0.25">
      <c r="C71" t="s">
        <v>49</v>
      </c>
      <c r="D71">
        <v>5.3</v>
      </c>
      <c r="E71">
        <v>3.9</v>
      </c>
      <c r="F71">
        <f t="shared" si="55"/>
        <v>17.383999999999997</v>
      </c>
      <c r="G71">
        <f t="shared" si="56"/>
        <v>12.792</v>
      </c>
      <c r="H71">
        <f t="shared" si="57"/>
        <v>222.37612799999997</v>
      </c>
    </row>
    <row r="72" spans="3:9" x14ac:dyDescent="0.25">
      <c r="C72" t="s">
        <v>49</v>
      </c>
      <c r="D72">
        <v>2.15</v>
      </c>
      <c r="E72">
        <v>2.36</v>
      </c>
      <c r="F72">
        <f t="shared" si="55"/>
        <v>7.0519999999999996</v>
      </c>
      <c r="G72">
        <f t="shared" si="56"/>
        <v>7.7407999999999992</v>
      </c>
      <c r="H72">
        <f t="shared" si="57"/>
        <v>54.588121599999994</v>
      </c>
    </row>
    <row r="73" spans="3:9" x14ac:dyDescent="0.25">
      <c r="C73" t="s">
        <v>48</v>
      </c>
      <c r="D73">
        <v>2.77</v>
      </c>
      <c r="E73">
        <v>1.8</v>
      </c>
      <c r="F73">
        <f t="shared" si="55"/>
        <v>9.0855999999999995</v>
      </c>
      <c r="G73">
        <f t="shared" si="56"/>
        <v>5.9039999999999999</v>
      </c>
      <c r="H73">
        <f t="shared" si="57"/>
        <v>53.641382399999998</v>
      </c>
    </row>
    <row r="74" spans="3:9" x14ac:dyDescent="0.25">
      <c r="C74" t="s">
        <v>49</v>
      </c>
      <c r="D74">
        <v>2.5</v>
      </c>
      <c r="E74">
        <v>3.5</v>
      </c>
      <c r="F74">
        <f t="shared" si="55"/>
        <v>8.1999999999999993</v>
      </c>
      <c r="G74">
        <f t="shared" si="56"/>
        <v>11.479999999999999</v>
      </c>
      <c r="H74">
        <f t="shared" si="57"/>
        <v>94.135999999999981</v>
      </c>
    </row>
    <row r="75" spans="3:9" x14ac:dyDescent="0.25">
      <c r="D75">
        <v>2.1</v>
      </c>
      <c r="E75">
        <v>4.2</v>
      </c>
      <c r="F75">
        <f t="shared" si="55"/>
        <v>6.8879999999999999</v>
      </c>
      <c r="G75">
        <f t="shared" si="56"/>
        <v>13.776</v>
      </c>
      <c r="H75">
        <f t="shared" si="57"/>
        <v>94.889088000000001</v>
      </c>
      <c r="I75">
        <f>H74+H75</f>
        <v>189.02508799999998</v>
      </c>
    </row>
    <row r="76" spans="3:9" x14ac:dyDescent="0.25">
      <c r="C76" t="s">
        <v>48</v>
      </c>
      <c r="D76">
        <v>2.4500000000000002</v>
      </c>
      <c r="E76">
        <v>1.25</v>
      </c>
      <c r="F76">
        <f t="shared" si="55"/>
        <v>8.0359999999999996</v>
      </c>
      <c r="G76">
        <f t="shared" si="56"/>
        <v>4.0999999999999996</v>
      </c>
      <c r="H76">
        <f t="shared" si="57"/>
        <v>32.947599999999994</v>
      </c>
    </row>
    <row r="77" spans="3:9" x14ac:dyDescent="0.25">
      <c r="C77" t="s">
        <v>48</v>
      </c>
      <c r="D77">
        <v>1.3</v>
      </c>
      <c r="E77">
        <v>1.5</v>
      </c>
      <c r="F77">
        <f t="shared" si="55"/>
        <v>4.2640000000000002</v>
      </c>
      <c r="G77">
        <f t="shared" si="56"/>
        <v>4.92</v>
      </c>
      <c r="H77">
        <f t="shared" si="57"/>
        <v>20.97888</v>
      </c>
    </row>
    <row r="78" spans="3:9" x14ac:dyDescent="0.25">
      <c r="C78" t="s">
        <v>50</v>
      </c>
      <c r="D78">
        <v>1.8</v>
      </c>
      <c r="E78">
        <v>1.05</v>
      </c>
      <c r="F78">
        <f t="shared" si="55"/>
        <v>5.9039999999999999</v>
      </c>
      <c r="G78">
        <f t="shared" si="56"/>
        <v>3.444</v>
      </c>
      <c r="H78">
        <f t="shared" si="57"/>
        <v>20.333375999999998</v>
      </c>
    </row>
    <row r="79" spans="3:9" x14ac:dyDescent="0.25">
      <c r="H79" s="4">
        <f>SUM(H62:H78)</f>
        <v>1655.1185171199998</v>
      </c>
    </row>
    <row r="82" spans="3:9" x14ac:dyDescent="0.25">
      <c r="C82" t="s">
        <v>51</v>
      </c>
      <c r="D82">
        <v>8.35</v>
      </c>
      <c r="E82">
        <v>1.7</v>
      </c>
      <c r="F82">
        <f>D82*3.28</f>
        <v>27.387999999999998</v>
      </c>
      <c r="G82">
        <f>E82*3.28</f>
        <v>5.5759999999999996</v>
      </c>
      <c r="H82" s="56">
        <f>F82*G82</f>
        <v>152.71548799999997</v>
      </c>
    </row>
    <row r="83" spans="3:9" x14ac:dyDescent="0.25">
      <c r="C83" t="s">
        <v>51</v>
      </c>
      <c r="D83">
        <v>1.55</v>
      </c>
      <c r="E83">
        <v>6.25</v>
      </c>
      <c r="F83">
        <f>D83*3.28</f>
        <v>5.0839999999999996</v>
      </c>
      <c r="G83">
        <f>E83*3.28</f>
        <v>20.5</v>
      </c>
      <c r="H83" s="56">
        <f>F83*G83</f>
        <v>104.22199999999999</v>
      </c>
    </row>
    <row r="84" spans="3:9" x14ac:dyDescent="0.25">
      <c r="H84" s="4">
        <f>SUM(H82:H83)</f>
        <v>256.93748799999997</v>
      </c>
    </row>
    <row r="85" spans="3:9" x14ac:dyDescent="0.25">
      <c r="C85" t="s">
        <v>52</v>
      </c>
      <c r="D85">
        <v>0.7</v>
      </c>
      <c r="E85">
        <v>1.6</v>
      </c>
      <c r="F85">
        <f>D85*3.28</f>
        <v>2.2959999999999998</v>
      </c>
      <c r="G85">
        <f>F85*3.28</f>
        <v>7.5308799999999989</v>
      </c>
      <c r="H85">
        <f>F85*G85</f>
        <v>17.290900479999998</v>
      </c>
    </row>
    <row r="86" spans="3:9" x14ac:dyDescent="0.25">
      <c r="D86">
        <v>0.7</v>
      </c>
      <c r="E86">
        <v>2.87</v>
      </c>
      <c r="F86">
        <f>D86*3.28</f>
        <v>2.2959999999999998</v>
      </c>
      <c r="G86">
        <f>F86*3.28</f>
        <v>7.5308799999999989</v>
      </c>
      <c r="H86">
        <f>F86*G86</f>
        <v>17.290900479999998</v>
      </c>
    </row>
    <row r="87" spans="3:9" x14ac:dyDescent="0.25">
      <c r="H87" s="4">
        <f>SUM(H85:H86)</f>
        <v>34.581800959999995</v>
      </c>
      <c r="I87">
        <f>H79+H84+H87</f>
        <v>1946.6378060799998</v>
      </c>
    </row>
  </sheetData>
  <mergeCells count="4">
    <mergeCell ref="A15:R15"/>
    <mergeCell ref="A2:R2"/>
    <mergeCell ref="T3:Y3"/>
    <mergeCell ref="T2:Y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L1" zoomScale="80" zoomScaleNormal="80" workbookViewId="0">
      <selection activeCell="AS2" sqref="AS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S20" sqref="S20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H27" sqref="H2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3" zoomScale="120" zoomScaleNormal="120" workbookViewId="0">
      <selection activeCell="K2" sqref="K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Y23" sqref="Y23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AC30" sqref="AC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55:E56"/>
  <sheetViews>
    <sheetView topLeftCell="B1" zoomScaleNormal="100" workbookViewId="0">
      <selection activeCell="C2" sqref="C2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D1" workbookViewId="0">
      <selection activeCell="T2" sqref="T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="90" zoomScaleNormal="90" workbookViewId="0">
      <selection activeCell="D2" sqref="D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1" zoomScaleNormal="100" workbookViewId="0">
      <selection activeCell="E2" sqref="E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S1" zoomScale="90" zoomScaleNormal="90" workbookViewId="0">
      <selection activeCell="AP2" sqref="AP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Sheet4</vt:lpstr>
      <vt:lpstr>Sheet6</vt:lpstr>
      <vt:lpstr>Sheet5</vt:lpstr>
      <vt:lpstr>Sheet7</vt:lpstr>
      <vt:lpstr>Sheet8</vt:lpstr>
      <vt:lpstr>Sheet9</vt:lpstr>
      <vt:lpstr>Sheet10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Desk-111</cp:lastModifiedBy>
  <cp:lastPrinted>2019-11-05T06:14:02Z</cp:lastPrinted>
  <dcterms:created xsi:type="dcterms:W3CDTF">2018-02-17T10:36:41Z</dcterms:created>
  <dcterms:modified xsi:type="dcterms:W3CDTF">2024-07-24T12:42:51Z</dcterms:modified>
</cp:coreProperties>
</file>