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35BA61B8-B1CD-452F-A8B2-7A3FB068A32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4" r:id="rId1"/>
    <sheet name="2001-rate" sheetId="5" r:id="rId2"/>
    <sheet name="Area page" sheetId="7" r:id="rId3"/>
    <sheet name="RR2024-25" sheetId="8" r:id="rId4"/>
  </sheets>
  <calcPr calcId="191029"/>
</workbook>
</file>

<file path=xl/calcChain.xml><?xml version="1.0" encoding="utf-8"?>
<calcChain xmlns="http://schemas.openxmlformats.org/spreadsheetml/2006/main">
  <c r="B8" i="4" l="1"/>
  <c r="C19" i="4"/>
  <c r="C12" i="4" l="1"/>
  <c r="C21" i="4" l="1"/>
  <c r="U37" i="4" l="1"/>
  <c r="C14" i="4" l="1"/>
  <c r="C6" i="4"/>
  <c r="C15" i="4" l="1"/>
  <c r="D6" i="4"/>
  <c r="C17" i="4"/>
  <c r="C23" i="4" s="1"/>
  <c r="E23" i="4" l="1"/>
  <c r="E25" i="4" s="1"/>
  <c r="E26" i="4" s="1"/>
  <c r="F23" i="4"/>
  <c r="F24" i="4" s="1"/>
  <c r="C26" i="4" s="1"/>
  <c r="E28" i="4" l="1"/>
  <c r="C25" i="4" s="1"/>
  <c r="C28" i="4" l="1"/>
  <c r="C31" i="4" l="1"/>
  <c r="C30" i="4"/>
  <c r="C35" i="4" s="1"/>
</calcChain>
</file>

<file path=xl/sharedStrings.xml><?xml version="1.0" encoding="utf-8"?>
<sst xmlns="http://schemas.openxmlformats.org/spreadsheetml/2006/main" count="47" uniqueCount="47">
  <si>
    <t>Year of Construction</t>
  </si>
  <si>
    <t>Age of Building</t>
  </si>
  <si>
    <t>Amount of Depreciation</t>
  </si>
  <si>
    <t>Value of Property as on Year</t>
  </si>
  <si>
    <t>Current Year</t>
  </si>
  <si>
    <t>Sq.FT.</t>
  </si>
  <si>
    <t>Sq.M.</t>
  </si>
  <si>
    <t>Ready Reckoner</t>
  </si>
  <si>
    <t>Area of Flat</t>
  </si>
  <si>
    <t>Flat</t>
  </si>
  <si>
    <t xml:space="preserve">Total 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</si>
  <si>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</si>
  <si>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</si>
  <si>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</si>
  <si>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</si>
  <si>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</si>
  <si>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</si>
  <si>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</si>
  <si>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Cost Inflation Index - 2001</t>
  </si>
  <si>
    <t>Cost Inflation Index -  2023-2024</t>
  </si>
  <si>
    <t>whichever is less</t>
  </si>
  <si>
    <t xml:space="preserve">{(100-10) x17}/70.00 </t>
  </si>
  <si>
    <t>4. Registration charges 1% or 20000/- whichever is less</t>
  </si>
  <si>
    <t>RR 2001 - thane</t>
  </si>
  <si>
    <t>Rate</t>
  </si>
  <si>
    <t>pdf - 51</t>
  </si>
  <si>
    <t>7-B</t>
  </si>
  <si>
    <t>Agreement page -3</t>
  </si>
  <si>
    <t>5 to 7.50</t>
  </si>
  <si>
    <t>stamp duty - 6%</t>
  </si>
  <si>
    <t>19°03'12.9"N 72°54'52.8"E</t>
  </si>
  <si>
    <t>Index II</t>
  </si>
  <si>
    <t>Add for Stamp Duty</t>
  </si>
  <si>
    <t>Add for Registration Charges</t>
  </si>
  <si>
    <t>agreement date - 31.08.2023</t>
  </si>
  <si>
    <t>Salvage Value</t>
  </si>
  <si>
    <t>10%</t>
  </si>
  <si>
    <t>Depreciable cost of construction</t>
  </si>
  <si>
    <r>
      <t xml:space="preserve">Rate for Cost of Construction (For Flat) in </t>
    </r>
    <r>
      <rPr>
        <b/>
        <sz val="11"/>
        <rFont val="Rupee Foradian"/>
        <family val="2"/>
      </rPr>
      <t>`</t>
    </r>
  </si>
  <si>
    <r>
      <t xml:space="preserve">Cost of Construction of Flat in </t>
    </r>
    <r>
      <rPr>
        <sz val="11"/>
        <rFont val="Rupee Foradian"/>
        <family val="2"/>
      </rPr>
      <t>`</t>
    </r>
  </si>
  <si>
    <r>
      <t>Value of the flat (BU area * Rate)  in</t>
    </r>
    <r>
      <rPr>
        <sz val="11"/>
        <rFont val="Rupee Foradian"/>
        <family val="2"/>
      </rPr>
      <t xml:space="preserve"> `</t>
    </r>
  </si>
  <si>
    <r>
      <t xml:space="preserve">Depreciated Fair Market Value  in </t>
    </r>
    <r>
      <rPr>
        <b/>
        <sz val="11"/>
        <rFont val="Rupee Foradian"/>
        <family val="2"/>
      </rPr>
      <t>`</t>
    </r>
  </si>
  <si>
    <r>
      <t xml:space="preserve"> Cost of Acquisition as of 01-04-2001 in </t>
    </r>
    <r>
      <rPr>
        <sz val="11"/>
        <rFont val="Rupee Foradian"/>
        <family val="2"/>
      </rPr>
      <t>`</t>
    </r>
  </si>
  <si>
    <r>
      <t xml:space="preserve">Value for Share of Tenant (66%)  in </t>
    </r>
    <r>
      <rPr>
        <sz val="11"/>
        <rFont val="Rupee Foradian"/>
        <family val="2"/>
      </rPr>
      <t>`</t>
    </r>
  </si>
  <si>
    <r>
      <t xml:space="preserve">Value Share of Landlord (34%)  in </t>
    </r>
    <r>
      <rPr>
        <sz val="11"/>
        <rFont val="Rupee Foradian"/>
        <family val="2"/>
      </rPr>
      <t>`</t>
    </r>
  </si>
  <si>
    <r>
      <t xml:space="preserve">Indexed Cost of Acquisition for Tenant  in </t>
    </r>
    <r>
      <rPr>
        <sz val="11"/>
        <rFont val="Rupee Foradian"/>
        <family val="2"/>
      </rPr>
      <t>`</t>
    </r>
  </si>
  <si>
    <t>Mrs. Pratibha Gajanan Pethe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</si>
</sst>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Arial Narrow"/>
      <family val="2"/>
    </font>
    <font>
      <b/>
      <sz val="11"/>
      <color rgb="FFFF0000"/>
      <name val="Calibri"/>
      <family val="2"/>
      <scheme val="minor"/>
    </font>
    <font>
      <b/>
      <u/>
      <sz val="20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Rupee Foradian"/>
      <family val="2"/>
    </font>
    <font>
      <sz val="11"/>
      <name val="Rupee Foradian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2" fillId="8" borderId="1" applyNumberFormat="0" applyFont="0" applyAlignment="0" applyProtection="0"/>
  </cellStyleXfs>
  <cellXfs count="71">
    <xf numFmtId="0" fontId="0" fillId="0" borderId="0" xfId="0"/>
    <xf numFmtId="43" fontId="0" fillId="0" borderId="0" xfId="1" applyFont="1"/>
    <xf numFmtId="49" fontId="0" fillId="0" borderId="0" xfId="0" applyNumberFormat="1"/>
    <xf numFmtId="0" fontId="3" fillId="0" borderId="0" xfId="0" applyFont="1"/>
    <xf numFmtId="3" fontId="0" fillId="0" borderId="0" xfId="0" applyNumberFormat="1"/>
    <xf numFmtId="10" fontId="0" fillId="0" borderId="0" xfId="0" applyNumberFormat="1"/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4" fillId="0" borderId="0" xfId="0" applyFont="1"/>
    <xf numFmtId="0" fontId="1" fillId="2" borderId="2" xfId="0" applyFont="1" applyFill="1" applyBorder="1" applyAlignment="1">
      <alignment horizontal="center"/>
    </xf>
    <xf numFmtId="43" fontId="1" fillId="2" borderId="2" xfId="1" applyFont="1" applyFill="1" applyBorder="1"/>
    <xf numFmtId="43" fontId="1" fillId="2" borderId="2" xfId="1" applyFont="1" applyFill="1" applyBorder="1" applyAlignment="1">
      <alignment horizontal="right" vertical="center"/>
    </xf>
    <xf numFmtId="43" fontId="1" fillId="0" borderId="0" xfId="0" applyNumberFormat="1" applyFont="1"/>
    <xf numFmtId="43" fontId="1" fillId="0" borderId="0" xfId="1" applyFont="1"/>
    <xf numFmtId="0" fontId="5" fillId="2" borderId="2" xfId="0" applyFont="1" applyFill="1" applyBorder="1" applyAlignment="1">
      <alignment horizontal="center"/>
    </xf>
    <xf numFmtId="43" fontId="5" fillId="2" borderId="2" xfId="1" applyFont="1" applyFill="1" applyBorder="1"/>
    <xf numFmtId="0" fontId="1" fillId="3" borderId="0" xfId="0" applyFont="1" applyFill="1" applyAlignment="1">
      <alignment horizontal="right"/>
    </xf>
    <xf numFmtId="0" fontId="5" fillId="0" borderId="0" xfId="0" applyFont="1" applyAlignment="1">
      <alignment horizontal="center"/>
    </xf>
    <xf numFmtId="2" fontId="5" fillId="0" borderId="0" xfId="0" applyNumberFormat="1" applyFont="1" applyAlignment="1">
      <alignment horizontal="center"/>
    </xf>
    <xf numFmtId="43" fontId="5" fillId="0" borderId="0" xfId="1" applyFont="1"/>
    <xf numFmtId="0" fontId="8" fillId="4" borderId="2" xfId="0" applyFont="1" applyFill="1" applyBorder="1"/>
    <xf numFmtId="0" fontId="8" fillId="5" borderId="2" xfId="0" applyFont="1" applyFill="1" applyBorder="1"/>
    <xf numFmtId="0" fontId="8" fillId="5" borderId="2" xfId="0" applyFont="1" applyFill="1" applyBorder="1" applyAlignment="1">
      <alignment horizontal="right"/>
    </xf>
    <xf numFmtId="0" fontId="8" fillId="5" borderId="2" xfId="0" applyFont="1" applyFill="1" applyBorder="1" applyAlignment="1">
      <alignment horizontal="center" vertical="top"/>
    </xf>
    <xf numFmtId="164" fontId="8" fillId="5" borderId="2" xfId="0" applyNumberFormat="1" applyFont="1" applyFill="1" applyBorder="1" applyAlignment="1">
      <alignment horizontal="right"/>
    </xf>
    <xf numFmtId="43" fontId="8" fillId="5" borderId="2" xfId="1" applyFont="1" applyFill="1" applyBorder="1" applyAlignment="1">
      <alignment horizontal="right"/>
    </xf>
    <xf numFmtId="0" fontId="9" fillId="3" borderId="2" xfId="0" applyFont="1" applyFill="1" applyBorder="1"/>
    <xf numFmtId="0" fontId="8" fillId="3" borderId="2" xfId="0" applyFont="1" applyFill="1" applyBorder="1"/>
    <xf numFmtId="43" fontId="8" fillId="3" borderId="2" xfId="1" applyFont="1" applyFill="1" applyBorder="1"/>
    <xf numFmtId="2" fontId="8" fillId="3" borderId="2" xfId="0" applyNumberFormat="1" applyFont="1" applyFill="1" applyBorder="1"/>
    <xf numFmtId="10" fontId="8" fillId="3" borderId="2" xfId="1" applyNumberFormat="1" applyFont="1" applyFill="1" applyBorder="1"/>
    <xf numFmtId="43" fontId="8" fillId="5" borderId="2" xfId="0" applyNumberFormat="1" applyFont="1" applyFill="1" applyBorder="1"/>
    <xf numFmtId="0" fontId="8" fillId="6" borderId="2" xfId="0" applyFont="1" applyFill="1" applyBorder="1"/>
    <xf numFmtId="43" fontId="8" fillId="6" borderId="2" xfId="1" applyFont="1" applyFill="1" applyBorder="1"/>
    <xf numFmtId="0" fontId="8" fillId="0" borderId="2" xfId="0" applyFont="1" applyBorder="1"/>
    <xf numFmtId="0" fontId="9" fillId="2" borderId="2" xfId="0" applyFont="1" applyFill="1" applyBorder="1"/>
    <xf numFmtId="43" fontId="9" fillId="2" borderId="2" xfId="0" applyNumberFormat="1" applyFont="1" applyFill="1" applyBorder="1"/>
    <xf numFmtId="43" fontId="8" fillId="3" borderId="2" xfId="0" applyNumberFormat="1" applyFont="1" applyFill="1" applyBorder="1"/>
    <xf numFmtId="0" fontId="8" fillId="7" borderId="2" xfId="0" applyFont="1" applyFill="1" applyBorder="1"/>
    <xf numFmtId="43" fontId="9" fillId="7" borderId="2" xfId="1" applyFont="1" applyFill="1" applyBorder="1"/>
    <xf numFmtId="0" fontId="8" fillId="7" borderId="3" xfId="0" applyFont="1" applyFill="1" applyBorder="1"/>
    <xf numFmtId="0" fontId="8" fillId="7" borderId="4" xfId="0" applyFont="1" applyFill="1" applyBorder="1"/>
    <xf numFmtId="0" fontId="8" fillId="0" borderId="0" xfId="0" applyFont="1"/>
    <xf numFmtId="0" fontId="8" fillId="0" borderId="4" xfId="0" applyFont="1" applyBorder="1"/>
    <xf numFmtId="0" fontId="8" fillId="3" borderId="2" xfId="0" applyFont="1" applyFill="1" applyBorder="1" applyAlignment="1">
      <alignment horizontal="left"/>
    </xf>
    <xf numFmtId="0" fontId="0" fillId="2" borderId="2" xfId="0" applyFill="1" applyBorder="1" applyAlignment="1">
      <alignment horizontal="center"/>
    </xf>
    <xf numFmtId="0" fontId="0" fillId="2" borderId="2" xfId="0" applyFill="1" applyBorder="1" applyAlignment="1">
      <alignment horizontal="center" vertical="center"/>
    </xf>
    <xf numFmtId="43" fontId="0" fillId="2" borderId="2" xfId="1" applyFont="1" applyFill="1" applyBorder="1"/>
    <xf numFmtId="43" fontId="0" fillId="0" borderId="0" xfId="0" applyNumberFormat="1"/>
    <xf numFmtId="43" fontId="10" fillId="0" borderId="0" xfId="0" applyNumberFormat="1" applyFont="1"/>
    <xf numFmtId="43" fontId="10" fillId="0" borderId="0" xfId="1" applyFont="1"/>
    <xf numFmtId="0" fontId="8" fillId="9" borderId="2" xfId="0" applyFont="1" applyFill="1" applyBorder="1"/>
    <xf numFmtId="43" fontId="8" fillId="9" borderId="2" xfId="1" applyFont="1" applyFill="1" applyBorder="1"/>
    <xf numFmtId="43" fontId="8" fillId="0" borderId="0" xfId="0" applyNumberFormat="1" applyFont="1"/>
    <xf numFmtId="49" fontId="8" fillId="3" borderId="2" xfId="1" applyNumberFormat="1" applyFont="1" applyFill="1" applyBorder="1" applyAlignment="1">
      <alignment horizontal="right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8" fillId="7" borderId="3" xfId="0" applyFont="1" applyFill="1" applyBorder="1" applyAlignment="1">
      <alignment horizontal="left"/>
    </xf>
    <xf numFmtId="0" fontId="8" fillId="7" borderId="4" xfId="0" applyFont="1" applyFill="1" applyBorder="1" applyAlignment="1">
      <alignment horizontal="left"/>
    </xf>
    <xf numFmtId="0" fontId="8" fillId="7" borderId="3" xfId="0" applyFont="1" applyFill="1" applyBorder="1" applyAlignment="1">
      <alignment horizontal="center"/>
    </xf>
    <xf numFmtId="0" fontId="8" fillId="7" borderId="4" xfId="0" applyFont="1" applyFill="1" applyBorder="1" applyAlignment="1">
      <alignment horizontal="center"/>
    </xf>
    <xf numFmtId="0" fontId="6" fillId="8" borderId="2" xfId="2" applyFont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 vertical="top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37</xdr:row>
      <xdr:rowOff>116187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40</xdr:row>
      <xdr:rowOff>156882</xdr:rowOff>
    </xdr:from>
    <xdr:to>
      <xdr:col>28</xdr:col>
      <xdr:colOff>480234</xdr:colOff>
      <xdr:row>79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14</xdr:col>
      <xdr:colOff>210430</xdr:colOff>
      <xdr:row>47</xdr:row>
      <xdr:rowOff>29749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3AD166-8ABE-C32E-A0E2-8886C028B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571500"/>
          <a:ext cx="6306430" cy="841174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</xdr:spPr>
    </xdr:pic>
    <xdr:clientData/>
  </xdr:twoCellAnchor>
  <xdr:twoCellAnchor>
    <xdr:from>
      <xdr:col>4</xdr:col>
      <xdr:colOff>133350</xdr:colOff>
      <xdr:row>23</xdr:row>
      <xdr:rowOff>95250</xdr:rowOff>
    </xdr:from>
    <xdr:to>
      <xdr:col>14</xdr:col>
      <xdr:colOff>19050</xdr:colOff>
      <xdr:row>28</xdr:row>
      <xdr:rowOff>19050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B2B1C800-4331-A34B-D51C-A902AEE43D48}"/>
            </a:ext>
          </a:extLst>
        </xdr:cNvPr>
        <xdr:cNvSpPr/>
      </xdr:nvSpPr>
      <xdr:spPr>
        <a:xfrm>
          <a:off x="2571750" y="4476750"/>
          <a:ext cx="5981700" cy="8763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552450</xdr:colOff>
      <xdr:row>2</xdr:row>
      <xdr:rowOff>19050</xdr:rowOff>
    </xdr:from>
    <xdr:to>
      <xdr:col>21</xdr:col>
      <xdr:colOff>306135</xdr:colOff>
      <xdr:row>20</xdr:row>
      <xdr:rowOff>95739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9760D7-2C94-ED68-7A32-7674D00DD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0050" y="400050"/>
          <a:ext cx="9564435" cy="3505689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552450</xdr:colOff>
      <xdr:row>21</xdr:row>
      <xdr:rowOff>9525</xdr:rowOff>
    </xdr:from>
    <xdr:to>
      <xdr:col>13</xdr:col>
      <xdr:colOff>486454</xdr:colOff>
      <xdr:row>28</xdr:row>
      <xdr:rowOff>95448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3301C47-F624-0F36-B72B-6867921BB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10050" y="4010025"/>
          <a:ext cx="4867954" cy="141942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571500</xdr:colOff>
      <xdr:row>39</xdr:row>
      <xdr:rowOff>9525</xdr:rowOff>
    </xdr:from>
    <xdr:to>
      <xdr:col>18</xdr:col>
      <xdr:colOff>220140</xdr:colOff>
      <xdr:row>79</xdr:row>
      <xdr:rowOff>1062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49BCC81-79D9-541E-966E-12CFBD33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29100" y="7439025"/>
          <a:ext cx="7630590" cy="761153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18</xdr:col>
      <xdr:colOff>581025</xdr:colOff>
      <xdr:row>39</xdr:row>
      <xdr:rowOff>19050</xdr:rowOff>
    </xdr:from>
    <xdr:to>
      <xdr:col>33</xdr:col>
      <xdr:colOff>163143</xdr:colOff>
      <xdr:row>71</xdr:row>
      <xdr:rowOff>105638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B8C362A-D271-0883-22C5-C10879EF4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20575" y="7448550"/>
          <a:ext cx="8726118" cy="618258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28575</xdr:colOff>
      <xdr:row>83</xdr:row>
      <xdr:rowOff>76200</xdr:rowOff>
    </xdr:from>
    <xdr:to>
      <xdr:col>20</xdr:col>
      <xdr:colOff>163738</xdr:colOff>
      <xdr:row>121</xdr:row>
      <xdr:rowOff>20052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656517-4B81-F8EB-D41D-C23270F4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575" y="15887700"/>
          <a:ext cx="12993913" cy="718285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121</xdr:row>
      <xdr:rowOff>98148</xdr:rowOff>
    </xdr:from>
    <xdr:to>
      <xdr:col>20</xdr:col>
      <xdr:colOff>154216</xdr:colOff>
      <xdr:row>147</xdr:row>
      <xdr:rowOff>117892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3A1B93-12D5-38D4-9A2D-9619AB7A3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3148648"/>
          <a:ext cx="13075086" cy="497274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21</xdr:row>
      <xdr:rowOff>0</xdr:rowOff>
    </xdr:from>
    <xdr:to>
      <xdr:col>29</xdr:col>
      <xdr:colOff>191718</xdr:colOff>
      <xdr:row>37</xdr:row>
      <xdr:rowOff>162373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16F14BF-B03A-483A-9272-A47C9D09C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810750" y="4000500"/>
          <a:ext cx="8726118" cy="321037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172750</xdr:colOff>
      <xdr:row>40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0C5CC0-9A05-500E-A52C-6E56BA62A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16750" cy="7754432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37</xdr:row>
      <xdr:rowOff>123825</xdr:rowOff>
    </xdr:from>
    <xdr:to>
      <xdr:col>15</xdr:col>
      <xdr:colOff>200025</xdr:colOff>
      <xdr:row>40</xdr:row>
      <xdr:rowOff>142875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336F44EE-A954-D503-2D76-092AC83C126B}"/>
            </a:ext>
          </a:extLst>
        </xdr:cNvPr>
        <xdr:cNvSpPr/>
      </xdr:nvSpPr>
      <xdr:spPr>
        <a:xfrm>
          <a:off x="133350" y="7172325"/>
          <a:ext cx="9210675" cy="5905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504825</xdr:colOff>
      <xdr:row>44</xdr:row>
      <xdr:rowOff>28575</xdr:rowOff>
    </xdr:from>
    <xdr:to>
      <xdr:col>14</xdr:col>
      <xdr:colOff>124963</xdr:colOff>
      <xdr:row>49</xdr:row>
      <xdr:rowOff>57287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A32E72F-4F3D-44AB-6EAF-B44795E7E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4825" y="8410575"/>
          <a:ext cx="8154538" cy="9812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7"/>
  <sheetViews>
    <sheetView tabSelected="1" topLeftCell="A13" zoomScale="130" zoomScaleNormal="130" workbookViewId="0">
      <selection activeCell="E33" sqref="E33"/>
    </sheetView>
  </sheetViews>
  <sheetFormatPr defaultRowHeight="15" x14ac:dyDescent="0.25"/>
  <cols>
    <col min="1" max="1" width="18.140625" style="9" customWidth="1"/>
    <col min="2" max="2" width="19.28515625" style="9" customWidth="1"/>
    <col min="3" max="3" width="22.5703125" style="9" customWidth="1"/>
    <col min="4" max="4" width="18.5703125" style="9" customWidth="1"/>
    <col min="5" max="5" width="16.140625" style="9" customWidth="1"/>
    <col min="6" max="6" width="17.140625" style="9" customWidth="1"/>
    <col min="7" max="7" width="18" style="9" customWidth="1"/>
    <col min="8" max="8" width="17.140625" style="9" customWidth="1"/>
    <col min="9" max="9" width="13.42578125" style="9" customWidth="1"/>
    <col min="10" max="10" width="12.7109375" customWidth="1"/>
    <col min="11" max="11" width="19.85546875" customWidth="1"/>
  </cols>
  <sheetData>
    <row r="1" spans="1:12" ht="26.25" x14ac:dyDescent="0.4">
      <c r="A1" s="65" t="s">
        <v>46</v>
      </c>
      <c r="B1" s="65"/>
      <c r="C1" s="65"/>
    </row>
    <row r="2" spans="1:12" ht="15" customHeight="1" x14ac:dyDescent="0.3">
      <c r="A2" s="66" t="s">
        <v>3</v>
      </c>
      <c r="B2" s="66"/>
      <c r="C2" s="22">
        <v>2001</v>
      </c>
      <c r="F2" s="10"/>
      <c r="G2" s="59" t="s">
        <v>23</v>
      </c>
      <c r="H2" s="60"/>
    </row>
    <row r="3" spans="1:12" x14ac:dyDescent="0.25">
      <c r="A3" s="23"/>
      <c r="B3" s="23"/>
      <c r="C3" s="23"/>
      <c r="G3" s="47" t="s">
        <v>16</v>
      </c>
      <c r="H3" s="47" t="s">
        <v>25</v>
      </c>
      <c r="L3" s="2"/>
    </row>
    <row r="4" spans="1:12" x14ac:dyDescent="0.25">
      <c r="A4" s="23" t="s">
        <v>4</v>
      </c>
      <c r="B4" s="23"/>
      <c r="C4" s="23">
        <v>2001</v>
      </c>
      <c r="G4" s="47" t="s">
        <v>17</v>
      </c>
      <c r="H4" s="48" t="s">
        <v>26</v>
      </c>
      <c r="K4" s="58"/>
      <c r="L4" s="58"/>
    </row>
    <row r="5" spans="1:12" x14ac:dyDescent="0.25">
      <c r="A5" s="23" t="s">
        <v>0</v>
      </c>
      <c r="B5" s="23"/>
      <c r="C5" s="23">
        <v>1964</v>
      </c>
      <c r="D5" t="s">
        <v>27</v>
      </c>
      <c r="G5" s="47" t="s">
        <v>24</v>
      </c>
      <c r="H5" s="49">
        <v>16200</v>
      </c>
      <c r="J5" s="5"/>
    </row>
    <row r="6" spans="1:12" x14ac:dyDescent="0.25">
      <c r="A6" s="23" t="s">
        <v>1</v>
      </c>
      <c r="B6" s="24"/>
      <c r="C6" s="23">
        <f>C4-C5</f>
        <v>37</v>
      </c>
      <c r="D6">
        <f>70-C6</f>
        <v>33</v>
      </c>
      <c r="G6" s="11"/>
      <c r="H6" s="13"/>
    </row>
    <row r="7" spans="1:12" x14ac:dyDescent="0.25">
      <c r="A7" s="67" t="s">
        <v>8</v>
      </c>
      <c r="B7" s="24" t="s">
        <v>5</v>
      </c>
      <c r="C7" s="24" t="s">
        <v>6</v>
      </c>
      <c r="D7"/>
      <c r="G7" s="11"/>
      <c r="H7" s="12"/>
      <c r="I7" s="14"/>
    </row>
    <row r="8" spans="1:12" ht="15.75" customHeight="1" x14ac:dyDescent="0.25">
      <c r="A8" s="67"/>
      <c r="B8" s="26">
        <f>C8*10.764</f>
        <v>454.56371999999993</v>
      </c>
      <c r="C8" s="27">
        <v>42.23</v>
      </c>
      <c r="D8" t="s">
        <v>31</v>
      </c>
      <c r="F8" s="15"/>
      <c r="G8" s="16"/>
      <c r="H8" s="17"/>
      <c r="I8" s="14"/>
    </row>
    <row r="9" spans="1:12" ht="33.75" customHeight="1" x14ac:dyDescent="0.25">
      <c r="A9" s="25"/>
      <c r="B9" s="24"/>
      <c r="C9" s="24"/>
      <c r="G9" s="18" t="s">
        <v>10</v>
      </c>
      <c r="H9" s="14"/>
      <c r="K9" s="1"/>
    </row>
    <row r="10" spans="1:12" x14ac:dyDescent="0.25">
      <c r="A10" s="28" t="s">
        <v>38</v>
      </c>
      <c r="B10" s="29"/>
      <c r="C10" s="30">
        <v>5500</v>
      </c>
      <c r="D10" s="9" t="s">
        <v>13</v>
      </c>
      <c r="I10" s="14"/>
    </row>
    <row r="11" spans="1:12" x14ac:dyDescent="0.25">
      <c r="A11" s="28"/>
      <c r="B11" s="29"/>
      <c r="C11" s="29"/>
      <c r="D11" s="9" t="s">
        <v>14</v>
      </c>
    </row>
    <row r="12" spans="1:12" x14ac:dyDescent="0.25">
      <c r="A12" s="29" t="s">
        <v>39</v>
      </c>
      <c r="B12" s="29"/>
      <c r="C12" s="30">
        <f>C10*C8</f>
        <v>232264.99999999997</v>
      </c>
      <c r="D12" s="14" t="s">
        <v>15</v>
      </c>
      <c r="J12" s="3"/>
      <c r="K12" s="3"/>
    </row>
    <row r="13" spans="1:12" x14ac:dyDescent="0.25">
      <c r="A13" s="29" t="s">
        <v>35</v>
      </c>
      <c r="B13" s="29"/>
      <c r="C13" s="56" t="s">
        <v>36</v>
      </c>
      <c r="D13" s="9" t="s">
        <v>22</v>
      </c>
      <c r="F13" s="19"/>
      <c r="G13" s="19"/>
      <c r="H13" s="19"/>
      <c r="J13" s="3"/>
      <c r="K13" s="3"/>
    </row>
    <row r="14" spans="1:12" x14ac:dyDescent="0.25">
      <c r="A14" s="29" t="s">
        <v>37</v>
      </c>
      <c r="B14" s="29"/>
      <c r="C14" s="29">
        <f>100-10</f>
        <v>90</v>
      </c>
      <c r="F14" s="19"/>
      <c r="G14" s="19"/>
      <c r="H14" s="20"/>
      <c r="J14" s="3"/>
      <c r="K14" s="3"/>
    </row>
    <row r="15" spans="1:12" x14ac:dyDescent="0.25">
      <c r="A15" s="29" t="s">
        <v>21</v>
      </c>
      <c r="B15" s="29"/>
      <c r="C15" s="31">
        <f>C14*C6/70</f>
        <v>47.571428571428569</v>
      </c>
      <c r="F15" s="19"/>
      <c r="G15" s="19"/>
      <c r="H15" s="20"/>
      <c r="J15" s="3"/>
      <c r="K15" s="3"/>
    </row>
    <row r="16" spans="1:12" x14ac:dyDescent="0.25">
      <c r="A16" s="29"/>
      <c r="B16" s="29"/>
      <c r="C16" s="32">
        <v>0.47570000000000001</v>
      </c>
      <c r="G16" s="19"/>
      <c r="H16" s="15"/>
      <c r="I16" s="57"/>
      <c r="J16" s="57"/>
      <c r="K16" s="57"/>
    </row>
    <row r="17" spans="1:11" x14ac:dyDescent="0.25">
      <c r="A17" s="23" t="s">
        <v>2</v>
      </c>
      <c r="B17" s="23"/>
      <c r="C17" s="33">
        <f>ROUND(C12*C16,0)</f>
        <v>110488</v>
      </c>
      <c r="D17" s="14"/>
      <c r="E17" s="14"/>
    </row>
    <row r="18" spans="1:11" x14ac:dyDescent="0.25">
      <c r="A18" s="34" t="s">
        <v>7</v>
      </c>
      <c r="B18" s="34"/>
      <c r="C18" s="34"/>
      <c r="E18" s="15"/>
    </row>
    <row r="19" spans="1:11" x14ac:dyDescent="0.25">
      <c r="A19" s="34" t="s">
        <v>9</v>
      </c>
      <c r="B19" s="34"/>
      <c r="C19" s="35">
        <f>H5</f>
        <v>16200</v>
      </c>
    </row>
    <row r="20" spans="1:11" x14ac:dyDescent="0.25">
      <c r="A20" s="36"/>
      <c r="B20" s="36"/>
      <c r="C20" s="36"/>
    </row>
    <row r="21" spans="1:11" x14ac:dyDescent="0.25">
      <c r="A21" s="23" t="s">
        <v>40</v>
      </c>
      <c r="B21" s="23"/>
      <c r="C21" s="33">
        <f>ROUND(C19*C8,0)</f>
        <v>684126</v>
      </c>
      <c r="D21"/>
      <c r="E21"/>
      <c r="F21"/>
      <c r="G21"/>
    </row>
    <row r="22" spans="1:11" x14ac:dyDescent="0.25">
      <c r="A22" s="23"/>
      <c r="B22" s="23"/>
      <c r="C22" s="33"/>
      <c r="D22"/>
      <c r="E22" t="s">
        <v>11</v>
      </c>
      <c r="F22" t="s">
        <v>12</v>
      </c>
      <c r="G22"/>
    </row>
    <row r="23" spans="1:11" x14ac:dyDescent="0.25">
      <c r="A23" s="37" t="s">
        <v>41</v>
      </c>
      <c r="B23" s="37"/>
      <c r="C23" s="38">
        <f>C21-C17</f>
        <v>573638</v>
      </c>
      <c r="D23"/>
      <c r="E23" s="50">
        <f>C23</f>
        <v>573638</v>
      </c>
      <c r="F23" s="50">
        <f>C23</f>
        <v>573638</v>
      </c>
      <c r="G23" s="1"/>
    </row>
    <row r="24" spans="1:11" x14ac:dyDescent="0.25">
      <c r="A24" s="23"/>
      <c r="B24" s="23"/>
      <c r="C24" s="23"/>
      <c r="D24" t="s">
        <v>28</v>
      </c>
      <c r="E24" s="50">
        <v>550000</v>
      </c>
      <c r="F24" s="51">
        <f>ROUND(F23*1%,0)</f>
        <v>5736</v>
      </c>
      <c r="G24" s="50"/>
    </row>
    <row r="25" spans="1:11" x14ac:dyDescent="0.25">
      <c r="A25" s="29" t="s">
        <v>32</v>
      </c>
      <c r="B25" s="29"/>
      <c r="C25" s="39">
        <f>E28</f>
        <v>13160</v>
      </c>
      <c r="D25"/>
      <c r="E25" s="50">
        <f>MROUND(E23-E24,500)</f>
        <v>23500</v>
      </c>
      <c r="F25">
        <v>20000</v>
      </c>
      <c r="G25" t="s">
        <v>20</v>
      </c>
    </row>
    <row r="26" spans="1:11" x14ac:dyDescent="0.25">
      <c r="A26" s="29" t="s">
        <v>33</v>
      </c>
      <c r="B26" s="29"/>
      <c r="C26" s="39">
        <f>F24</f>
        <v>5736</v>
      </c>
      <c r="D26" t="s">
        <v>29</v>
      </c>
      <c r="E26" s="50">
        <f>ROUND(E25*6%,0)</f>
        <v>1410</v>
      </c>
      <c r="F26"/>
      <c r="G26" s="1"/>
      <c r="K26" s="1"/>
    </row>
    <row r="27" spans="1:11" x14ac:dyDescent="0.25">
      <c r="A27" s="29"/>
      <c r="B27" s="29"/>
      <c r="C27" s="29"/>
      <c r="D27"/>
      <c r="E27" s="1">
        <v>11750</v>
      </c>
      <c r="F27"/>
      <c r="G27"/>
      <c r="J27" s="4"/>
      <c r="K27" s="4"/>
    </row>
    <row r="28" spans="1:11" x14ac:dyDescent="0.25">
      <c r="A28" s="40" t="s">
        <v>42</v>
      </c>
      <c r="B28" s="40"/>
      <c r="C28" s="41">
        <f>ROUND(C26+C25+C23,0)</f>
        <v>592534</v>
      </c>
      <c r="D28"/>
      <c r="E28" s="52">
        <f>E26+E27</f>
        <v>13160</v>
      </c>
      <c r="F28"/>
      <c r="G28"/>
      <c r="J28" s="4"/>
    </row>
    <row r="29" spans="1:11" x14ac:dyDescent="0.25">
      <c r="A29" s="42"/>
      <c r="B29" s="43"/>
      <c r="C29" s="41"/>
      <c r="D29"/>
      <c r="E29" s="52"/>
      <c r="F29"/>
      <c r="G29"/>
      <c r="J29" s="4"/>
    </row>
    <row r="30" spans="1:11" x14ac:dyDescent="0.25">
      <c r="A30" s="61" t="s">
        <v>43</v>
      </c>
      <c r="B30" s="62"/>
      <c r="C30" s="41">
        <f>C28*66%</f>
        <v>391072.44</v>
      </c>
      <c r="E30" s="21"/>
      <c r="J30" s="4"/>
    </row>
    <row r="31" spans="1:11" x14ac:dyDescent="0.25">
      <c r="A31" s="44" t="s">
        <v>44</v>
      </c>
      <c r="B31" s="45"/>
      <c r="C31" s="41">
        <f>C28*34%</f>
        <v>201461.56000000003</v>
      </c>
      <c r="E31" s="21"/>
      <c r="J31" s="4"/>
    </row>
    <row r="32" spans="1:11" x14ac:dyDescent="0.25">
      <c r="A32" s="46" t="s">
        <v>18</v>
      </c>
      <c r="B32" s="29"/>
      <c r="C32" s="30">
        <v>100</v>
      </c>
      <c r="E32" s="14"/>
      <c r="J32" s="4"/>
    </row>
    <row r="33" spans="1:21" x14ac:dyDescent="0.25">
      <c r="A33" s="29" t="s">
        <v>19</v>
      </c>
      <c r="B33" s="29"/>
      <c r="C33" s="30">
        <v>348</v>
      </c>
      <c r="J33" s="1"/>
    </row>
    <row r="34" spans="1:21" x14ac:dyDescent="0.25">
      <c r="A34" s="29" t="s">
        <v>34</v>
      </c>
      <c r="B34" s="29"/>
      <c r="C34" s="30"/>
      <c r="J34" s="4"/>
    </row>
    <row r="35" spans="1:21" s="44" customFormat="1" x14ac:dyDescent="0.25">
      <c r="A35" s="53" t="s">
        <v>45</v>
      </c>
      <c r="B35" s="53"/>
      <c r="C35" s="54">
        <f>C30*C33/C32</f>
        <v>1360932.0912000001</v>
      </c>
      <c r="E35" s="55"/>
      <c r="J35" s="55"/>
    </row>
    <row r="36" spans="1:21" x14ac:dyDescent="0.25">
      <c r="A36" s="63"/>
      <c r="B36" s="64"/>
      <c r="C36" s="41"/>
      <c r="E36" s="14"/>
    </row>
    <row r="37" spans="1:21" x14ac:dyDescent="0.25">
      <c r="E37" s="14"/>
      <c r="U37">
        <f>32.91+37.7</f>
        <v>70.61</v>
      </c>
    </row>
  </sheetData>
  <mergeCells count="8">
    <mergeCell ref="A1:C1"/>
    <mergeCell ref="A2:B2"/>
    <mergeCell ref="A7:A8"/>
    <mergeCell ref="I16:K16"/>
    <mergeCell ref="K4:L4"/>
    <mergeCell ref="G2:H2"/>
    <mergeCell ref="A30:B30"/>
    <mergeCell ref="A36:B3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D1" workbookViewId="0">
      <selection activeCell="S20" sqref="S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D91" zoomScale="115" zoomScaleNormal="115" workbookViewId="0">
      <selection activeCell="G141" sqref="G141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6"/>
      <c r="L51" s="6"/>
      <c r="M51" s="6"/>
      <c r="N51" s="7"/>
    </row>
    <row r="52" spans="11:14" x14ac:dyDescent="0.25">
      <c r="K52" s="6"/>
      <c r="L52" s="6"/>
      <c r="M52" s="6"/>
      <c r="N52" s="7"/>
    </row>
    <row r="53" spans="11:14" x14ac:dyDescent="0.25">
      <c r="K53" s="6"/>
      <c r="L53" s="6"/>
      <c r="M53" s="6"/>
      <c r="N53" s="7"/>
    </row>
    <row r="54" spans="11:14" x14ac:dyDescent="0.25">
      <c r="K54" s="6"/>
      <c r="L54" s="6"/>
      <c r="M54" s="6"/>
      <c r="N54" s="7"/>
    </row>
    <row r="55" spans="11:14" x14ac:dyDescent="0.25">
      <c r="K55" s="6"/>
      <c r="L55" s="6"/>
      <c r="M55" s="6"/>
      <c r="N55" s="7"/>
    </row>
    <row r="56" spans="11:14" x14ac:dyDescent="0.25">
      <c r="K56" s="6"/>
      <c r="L56" s="6"/>
      <c r="M56" s="6"/>
      <c r="N56" s="7"/>
    </row>
    <row r="57" spans="11:14" x14ac:dyDescent="0.25">
      <c r="K57" s="6"/>
      <c r="L57" s="6"/>
      <c r="M57" s="6"/>
      <c r="N57" s="7"/>
    </row>
    <row r="58" spans="11:14" x14ac:dyDescent="0.25">
      <c r="K58" s="6"/>
      <c r="L58" s="6"/>
      <c r="M58" s="6"/>
      <c r="N58" s="7"/>
    </row>
    <row r="59" spans="11:14" x14ac:dyDescent="0.25">
      <c r="K59" s="68"/>
      <c r="L59" s="69"/>
      <c r="M59" s="70"/>
      <c r="N59" s="8"/>
    </row>
  </sheetData>
  <mergeCells count="1">
    <mergeCell ref="K59:M5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37933-5E13-4B4E-92F6-1A98AED3FCF7}">
  <dimension ref="F53"/>
  <sheetViews>
    <sheetView topLeftCell="A29" workbookViewId="0">
      <selection activeCell="L64" sqref="L64"/>
    </sheetView>
  </sheetViews>
  <sheetFormatPr defaultRowHeight="15" x14ac:dyDescent="0.25"/>
  <sheetData>
    <row r="53" spans="6:6" x14ac:dyDescent="0.25">
      <c r="F53" t="s">
        <v>30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Area page</vt:lpstr>
      <vt:lpstr>RR2024-25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2024-07-22T09:32:17Z</dcterms:modified>
</cp:coreProperties>
</file>