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IQBAL ABDUL KHAN - SBI\"/>
    </mc:Choice>
  </mc:AlternateContent>
  <xr:revisionPtr revIDLastSave="0" documentId="13_ncr:1_{3E5ECD35-A180-47B5-9262-A1A864AF0A7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AA38" i="4" l="1"/>
  <c r="AA37" i="4"/>
  <c r="AA36" i="4"/>
  <c r="W67" i="4"/>
  <c r="W51" i="4"/>
  <c r="W52" i="4" s="1"/>
  <c r="W50" i="4"/>
  <c r="W49" i="4"/>
  <c r="W58" i="4" s="1"/>
  <c r="W54" i="4" l="1"/>
  <c r="W55" i="4" s="1"/>
  <c r="W56" i="4" s="1"/>
  <c r="W57" i="4" s="1"/>
  <c r="W60" i="4" s="1"/>
  <c r="W63" i="4" s="1"/>
  <c r="Y36" i="4" s="1"/>
  <c r="W69" i="4" l="1"/>
  <c r="X63" i="4"/>
  <c r="W65" i="4"/>
  <c r="Y38" i="4" s="1"/>
  <c r="W64" i="4"/>
  <c r="Y37" i="4" s="1"/>
  <c r="P14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B14" i="4"/>
  <c r="C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A8" i="4"/>
  <c r="P6" i="4"/>
  <c r="Q6" i="4" s="1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Q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8" i="4" l="1"/>
  <c r="H17" i="4"/>
  <c r="H18" i="4"/>
  <c r="F4" i="4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W40" i="4"/>
  <c r="W24" i="4"/>
  <c r="W27" i="4" s="1"/>
  <c r="W23" i="4"/>
  <c r="W22" i="4"/>
  <c r="W31" i="4" s="1"/>
  <c r="W28" i="4" l="1"/>
  <c r="W29" i="4" s="1"/>
  <c r="W30" i="4" s="1"/>
  <c r="W33" i="4" s="1"/>
  <c r="W25" i="4"/>
  <c r="W36" i="4" l="1"/>
  <c r="S30" i="4"/>
  <c r="S31" i="4" s="1"/>
  <c r="S33" i="4" s="1"/>
  <c r="W37" i="4" l="1"/>
  <c r="X36" i="4"/>
  <c r="W42" i="4"/>
  <c r="W38" i="4"/>
  <c r="S32" i="4"/>
</calcChain>
</file>

<file path=xl/sharedStrings.xml><?xml version="1.0" encoding="utf-8"?>
<sst xmlns="http://schemas.openxmlformats.org/spreadsheetml/2006/main" count="78" uniqueCount="44">
  <si>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</si>
  <si>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</si>
  <si>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</si>
  <si>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</si>
  <si>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</si>
  <si>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</si>
  <si>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</si>
  <si>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</si>
  <si>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</si>
  <si>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</si>
  <si>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</si>
  <si>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</si>
  <si>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</si>
  <si>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</si>
  <si>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</si>
  <si>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</si>
  <si>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</si>
  <si>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</si>
  <si>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</si>
  <si>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</si>
  <si>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</si>
  <si>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</si>
  <si>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</si>
  <si>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</si>
  <si>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</si>
  <si>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</si>
  <si>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</si>
  <si>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</si>
  <si>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</si>
  <si>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</si>
  <si>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</si>
  <si>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Rate</t>
  </si>
  <si>
    <t>FMV</t>
  </si>
  <si>
    <t>DSV</t>
  </si>
  <si>
    <t>Index II</t>
  </si>
  <si>
    <t>Price Indicators</t>
  </si>
  <si>
    <t>CA</t>
  </si>
  <si>
    <t>rate on CA</t>
  </si>
  <si>
    <t>As per OC</t>
  </si>
  <si>
    <t>FMV / RV</t>
  </si>
  <si>
    <t>State Bank Of India ( RACPC Belapur ) -  IQBAL ABDUL KHAN</t>
  </si>
  <si>
    <t>Agree CA</t>
  </si>
  <si>
    <t>Flat No. 103</t>
  </si>
  <si>
    <t>Flat No. 104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</si>
</sst>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3" fontId="11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202010</xdr:colOff>
      <xdr:row>44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092AE1-A0CB-4F1F-9655-90CDCC79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22810" cy="8030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440168</xdr:colOff>
      <xdr:row>47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A876E-6235-489B-B09B-E2E94E09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460968" cy="7964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29940</xdr:colOff>
      <xdr:row>34</xdr:row>
      <xdr:rowOff>29456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468C10-CC4D-4CA3-A870-FFE77F40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783540" cy="6315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30706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12484-9FAE-4C0D-8150-997E5F0EA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270706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116970</xdr:colOff>
      <xdr:row>16</xdr:row>
      <xdr:rowOff>114300</xdr:rowOff>
    </xdr:from>
    <xdr:to>
      <xdr:col>25</xdr:col>
      <xdr:colOff>488310</xdr:colOff>
      <xdr:row>41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46CBF-96E0-42FC-8976-436DC25B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4970" y="3162300"/>
          <a:ext cx="12563340" cy="4657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507363</xdr:colOff>
      <xdr:row>32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18E5C-61EF-4406-BF1C-81F3BE63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85763" cy="6249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37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74B54-A0CB-47A8-9D93-0552D38C4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6858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132290</xdr:rowOff>
    </xdr:from>
    <xdr:to>
      <xdr:col>14</xdr:col>
      <xdr:colOff>200025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9769B8-5359-414C-9ED1-BDDC23BC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03790"/>
          <a:ext cx="8124825" cy="82414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193050</xdr:colOff>
      <xdr:row>3</xdr:row>
      <xdr:rowOff>89887</xdr:rowOff>
    </xdr:from>
    <xdr:to>
      <xdr:col>19</xdr:col>
      <xdr:colOff>514350</xdr:colOff>
      <xdr:row>33</xdr:row>
      <xdr:rowOff>134641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B149A6-C2FE-4568-B4FC-357099027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650" y="661387"/>
          <a:ext cx="11294100" cy="57597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69"/>
  <sheetViews>
    <sheetView tabSelected="1" topLeftCell="A10" zoomScaleNormal="100" workbookViewId="0">
      <selection activeCell="V27" sqref="V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8.28515625" customWidth="1"/>
    <col min="21" max="21" width="23.85546875" customWidth="1"/>
    <col min="23" max="24" width="19" customWidth="1"/>
    <col min="25" max="26" width="16.28515625" customWidth="1"/>
    <col min="27" max="27" width="20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9" t="s">
        <v>34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20" s="43" customFormat="1" x14ac:dyDescent="0.25">
      <c r="A3" s="41">
        <f t="shared" ref="A3:A8" si="0">N3</f>
        <v>0</v>
      </c>
      <c r="B3" s="41">
        <f t="shared" ref="B3:B8" si="1">Q3</f>
        <v>540</v>
      </c>
      <c r="C3" s="41">
        <f>B3*1.2</f>
        <v>648</v>
      </c>
      <c r="D3" s="41">
        <f t="shared" ref="D3:D8" si="2">C3*1.2</f>
        <v>777.6</v>
      </c>
      <c r="E3" s="42">
        <f t="shared" ref="E3:E8" si="3">R3</f>
        <v>6750000</v>
      </c>
      <c r="F3" s="41">
        <f t="shared" ref="F3:F8" si="4">ROUND((E3/B3),0)</f>
        <v>12500</v>
      </c>
      <c r="G3" s="41">
        <f t="shared" ref="G3:G8" si="5">ROUND((E3/C3),0)</f>
        <v>10417</v>
      </c>
      <c r="H3" s="41">
        <f t="shared" ref="H3:H8" si="6">ROUND((E3/D3),0)</f>
        <v>8681</v>
      </c>
      <c r="I3" s="41" t="e">
        <f>#REF!</f>
        <v>#REF!</v>
      </c>
      <c r="J3" s="41">
        <f t="shared" ref="J3:J8" si="7">S3</f>
        <v>0</v>
      </c>
      <c r="O3" s="43">
        <v>0</v>
      </c>
      <c r="P3" s="43">
        <f t="shared" ref="P3:Q8" si="8">O3/1.2</f>
        <v>0</v>
      </c>
      <c r="Q3" s="43">
        <v>540</v>
      </c>
      <c r="R3" s="44">
        <v>6750000</v>
      </c>
    </row>
    <row r="4" spans="1:20" x14ac:dyDescent="0.25">
      <c r="A4" s="4">
        <f t="shared" si="0"/>
        <v>0</v>
      </c>
      <c r="B4" s="4">
        <f t="shared" si="1"/>
        <v>540</v>
      </c>
      <c r="C4" s="4">
        <f t="shared" ref="C4:C8" si="9">B4*1.2</f>
        <v>648</v>
      </c>
      <c r="D4" s="4">
        <f t="shared" si="2"/>
        <v>777.6</v>
      </c>
      <c r="E4" s="5">
        <f t="shared" si="3"/>
        <v>6650000</v>
      </c>
      <c r="F4" s="10">
        <f t="shared" si="4"/>
        <v>12315</v>
      </c>
      <c r="G4" s="10">
        <f t="shared" si="5"/>
        <v>10262</v>
      </c>
      <c r="H4" s="10">
        <f t="shared" si="6"/>
        <v>8552</v>
      </c>
      <c r="I4" s="4" t="e">
        <f>#REF!</f>
        <v>#REF!</v>
      </c>
      <c r="J4" s="4">
        <f t="shared" si="7"/>
        <v>0</v>
      </c>
      <c r="O4">
        <v>0</v>
      </c>
      <c r="P4">
        <v>648</v>
      </c>
      <c r="Q4">
        <f t="shared" si="8"/>
        <v>540</v>
      </c>
      <c r="R4" s="2">
        <v>6650000</v>
      </c>
      <c r="S4" s="8"/>
      <c r="T4" s="8"/>
    </row>
    <row r="5" spans="1:20" s="7" customFormat="1" x14ac:dyDescent="0.25">
      <c r="A5" s="46">
        <f t="shared" si="0"/>
        <v>0</v>
      </c>
      <c r="B5" s="46">
        <f t="shared" si="1"/>
        <v>540</v>
      </c>
      <c r="C5" s="46">
        <f t="shared" si="9"/>
        <v>648</v>
      </c>
      <c r="D5" s="46">
        <f t="shared" si="2"/>
        <v>777.6</v>
      </c>
      <c r="E5" s="47">
        <f t="shared" si="3"/>
        <v>7700000</v>
      </c>
      <c r="F5" s="46">
        <f t="shared" si="4"/>
        <v>14259</v>
      </c>
      <c r="G5" s="46">
        <f t="shared" si="5"/>
        <v>11883</v>
      </c>
      <c r="H5" s="46">
        <f t="shared" si="6"/>
        <v>9902</v>
      </c>
      <c r="I5" s="46" t="e">
        <f>#REF!</f>
        <v>#REF!</v>
      </c>
      <c r="J5" s="46">
        <f t="shared" si="7"/>
        <v>0</v>
      </c>
      <c r="O5" s="7">
        <v>0</v>
      </c>
      <c r="P5" s="7">
        <f t="shared" si="8"/>
        <v>0</v>
      </c>
      <c r="Q5" s="7">
        <v>540</v>
      </c>
      <c r="R5" s="48">
        <v>7700000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41" t="e">
        <f t="shared" si="4"/>
        <v>#DIV/0!</v>
      </c>
      <c r="G6" s="41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9" t="s">
        <v>35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760</v>
      </c>
      <c r="C10" s="4">
        <f>B10*1.2</f>
        <v>912</v>
      </c>
      <c r="D10" s="4">
        <f t="shared" ref="D10:D19" si="23">C10*1.2</f>
        <v>1094.3999999999999</v>
      </c>
      <c r="E10" s="5">
        <f t="shared" ref="E10:E19" si="24">R10</f>
        <v>8500000</v>
      </c>
      <c r="F10" s="10">
        <f t="shared" ref="F10:F19" si="25">ROUND((E10/B10),0)</f>
        <v>11184</v>
      </c>
      <c r="G10" s="10">
        <f t="shared" ref="G10:G19" si="26">ROUND((E10/C10),0)</f>
        <v>9320</v>
      </c>
      <c r="H10" s="10">
        <f t="shared" ref="H10:H19" si="27">ROUND((E10/D10),0)</f>
        <v>7767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760</v>
      </c>
      <c r="R10" s="2">
        <v>8500000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620</v>
      </c>
      <c r="C11" s="4">
        <f t="shared" ref="C11:C19" si="30">B11*1.2</f>
        <v>744</v>
      </c>
      <c r="D11" s="4">
        <f t="shared" si="23"/>
        <v>892.8</v>
      </c>
      <c r="E11" s="5">
        <f t="shared" si="24"/>
        <v>8000000</v>
      </c>
      <c r="F11" s="10">
        <f t="shared" si="25"/>
        <v>12903</v>
      </c>
      <c r="G11" s="10">
        <f t="shared" si="26"/>
        <v>10753</v>
      </c>
      <c r="H11" s="10">
        <f t="shared" si="27"/>
        <v>8961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620</v>
      </c>
      <c r="R11" s="2">
        <v>8000000</v>
      </c>
      <c r="S11" s="8"/>
      <c r="T11" s="8"/>
    </row>
    <row r="12" spans="1:20" s="7" customFormat="1" x14ac:dyDescent="0.25">
      <c r="A12" s="46">
        <f t="shared" si="21"/>
        <v>0</v>
      </c>
      <c r="B12" s="46">
        <f t="shared" si="22"/>
        <v>620</v>
      </c>
      <c r="C12" s="46">
        <f t="shared" si="30"/>
        <v>744</v>
      </c>
      <c r="D12" s="46">
        <f t="shared" si="23"/>
        <v>892.8</v>
      </c>
      <c r="E12" s="47">
        <f t="shared" si="24"/>
        <v>8000000</v>
      </c>
      <c r="F12" s="46">
        <f t="shared" si="25"/>
        <v>12903</v>
      </c>
      <c r="G12" s="46">
        <f t="shared" si="26"/>
        <v>10753</v>
      </c>
      <c r="H12" s="46">
        <f t="shared" si="27"/>
        <v>8961</v>
      </c>
      <c r="I12" s="46" t="e">
        <f>#REF!</f>
        <v>#REF!</v>
      </c>
      <c r="J12" s="46">
        <f t="shared" si="28"/>
        <v>0</v>
      </c>
      <c r="O12" s="7">
        <v>0</v>
      </c>
      <c r="P12" s="7">
        <f t="shared" si="29"/>
        <v>0</v>
      </c>
      <c r="Q12" s="7">
        <v>620</v>
      </c>
      <c r="R12" s="48">
        <v>8000000</v>
      </c>
    </row>
    <row r="13" spans="1:20" s="7" customFormat="1" x14ac:dyDescent="0.25">
      <c r="A13" s="46">
        <f t="shared" si="21"/>
        <v>0</v>
      </c>
      <c r="B13" s="46">
        <f t="shared" si="22"/>
        <v>633.33333333333337</v>
      </c>
      <c r="C13" s="46">
        <f t="shared" si="30"/>
        <v>760</v>
      </c>
      <c r="D13" s="46">
        <f t="shared" si="23"/>
        <v>912</v>
      </c>
      <c r="E13" s="47">
        <f t="shared" si="24"/>
        <v>7500000</v>
      </c>
      <c r="F13" s="46">
        <f t="shared" si="25"/>
        <v>11842</v>
      </c>
      <c r="G13" s="46">
        <f t="shared" si="26"/>
        <v>9868</v>
      </c>
      <c r="H13" s="46">
        <f t="shared" si="27"/>
        <v>8224</v>
      </c>
      <c r="I13" s="46" t="e">
        <f>#REF!</f>
        <v>#REF!</v>
      </c>
      <c r="J13" s="46">
        <f t="shared" si="28"/>
        <v>0</v>
      </c>
      <c r="O13" s="7">
        <v>0</v>
      </c>
      <c r="P13" s="7">
        <v>760</v>
      </c>
      <c r="Q13" s="7">
        <f t="shared" si="29"/>
        <v>633.33333333333337</v>
      </c>
      <c r="R13" s="48">
        <v>7500000</v>
      </c>
    </row>
    <row r="14" spans="1:20" s="43" customFormat="1" x14ac:dyDescent="0.25">
      <c r="A14" s="41">
        <f t="shared" si="21"/>
        <v>0</v>
      </c>
      <c r="B14" s="41">
        <f t="shared" si="22"/>
        <v>700</v>
      </c>
      <c r="C14" s="41">
        <f t="shared" si="30"/>
        <v>840</v>
      </c>
      <c r="D14" s="41">
        <f t="shared" si="23"/>
        <v>1008</v>
      </c>
      <c r="E14" s="42">
        <f t="shared" si="24"/>
        <v>10500000</v>
      </c>
      <c r="F14" s="41">
        <f t="shared" si="25"/>
        <v>15000</v>
      </c>
      <c r="G14" s="41">
        <f t="shared" si="26"/>
        <v>12500</v>
      </c>
      <c r="H14" s="41">
        <f t="shared" si="27"/>
        <v>10417</v>
      </c>
      <c r="I14" s="41" t="e">
        <f>#REF!</f>
        <v>#REF!</v>
      </c>
      <c r="J14" s="41">
        <f t="shared" si="28"/>
        <v>0</v>
      </c>
      <c r="O14" s="43">
        <v>0</v>
      </c>
      <c r="P14" s="43">
        <f t="shared" si="29"/>
        <v>0</v>
      </c>
      <c r="Q14" s="43">
        <v>700</v>
      </c>
      <c r="R14" s="44">
        <v>10500000</v>
      </c>
    </row>
    <row r="15" spans="1:20" s="43" customFormat="1" x14ac:dyDescent="0.25">
      <c r="A15" s="41">
        <f t="shared" si="21"/>
        <v>0</v>
      </c>
      <c r="B15" s="41">
        <f t="shared" si="22"/>
        <v>540</v>
      </c>
      <c r="C15" s="41">
        <f t="shared" si="30"/>
        <v>648</v>
      </c>
      <c r="D15" s="41">
        <f t="shared" si="23"/>
        <v>777.6</v>
      </c>
      <c r="E15" s="42">
        <f t="shared" si="24"/>
        <v>7516800</v>
      </c>
      <c r="F15" s="41">
        <f t="shared" si="25"/>
        <v>13920</v>
      </c>
      <c r="G15" s="41">
        <f t="shared" si="26"/>
        <v>11600</v>
      </c>
      <c r="H15" s="41">
        <f t="shared" si="27"/>
        <v>9667</v>
      </c>
      <c r="I15" s="41" t="e">
        <f>#REF!</f>
        <v>#REF!</v>
      </c>
      <c r="J15" s="41">
        <f t="shared" si="28"/>
        <v>0</v>
      </c>
      <c r="O15" s="43">
        <v>0</v>
      </c>
      <c r="P15" s="43">
        <f t="shared" si="29"/>
        <v>0</v>
      </c>
      <c r="Q15" s="43">
        <v>540</v>
      </c>
      <c r="R15" s="44">
        <v>7516800</v>
      </c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41" t="e">
        <f t="shared" si="25"/>
        <v>#DIV/0!</v>
      </c>
      <c r="G16" s="41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  <c r="W18" t="s">
        <v>42</v>
      </c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41" t="e">
        <f t="shared" si="25"/>
        <v>#DIV/0!</v>
      </c>
      <c r="G19" s="41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13500</v>
      </c>
      <c r="X20" s="21" t="s">
        <v>37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F22" s="7" t="s">
        <v>41</v>
      </c>
      <c r="G22" t="s">
        <v>42</v>
      </c>
      <c r="H22">
        <v>258</v>
      </c>
      <c r="S22" s="11"/>
      <c r="T22" s="11"/>
      <c r="U22" s="18" t="s">
        <v>15</v>
      </c>
      <c r="V22" s="19"/>
      <c r="W22" s="20">
        <f>W20-W21</f>
        <v>11000</v>
      </c>
      <c r="X22" s="23"/>
    </row>
    <row r="23" spans="1:25" ht="15.75" x14ac:dyDescent="0.25">
      <c r="F23" s="7" t="s">
        <v>41</v>
      </c>
      <c r="G23" t="s">
        <v>43</v>
      </c>
      <c r="H23">
        <v>250</v>
      </c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24</v>
      </c>
      <c r="X24" s="26">
        <v>2024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36</v>
      </c>
      <c r="X25" s="25">
        <v>2000</v>
      </c>
      <c r="Y25" t="s">
        <v>38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50" t="s">
        <v>40</v>
      </c>
      <c r="Q27" s="50"/>
      <c r="R27" s="50"/>
      <c r="S27" s="50"/>
      <c r="T27" s="51"/>
      <c r="U27" s="22" t="s">
        <v>20</v>
      </c>
      <c r="V27" s="24"/>
      <c r="W27" s="25">
        <f>90*W24/W26</f>
        <v>36</v>
      </c>
      <c r="X27" s="25"/>
    </row>
    <row r="28" spans="1:25" ht="15.75" x14ac:dyDescent="0.25">
      <c r="U28" s="18"/>
      <c r="V28" s="27"/>
      <c r="W28" s="28">
        <f>W27%</f>
        <v>0.36</v>
      </c>
      <c r="X28" s="28"/>
    </row>
    <row r="29" spans="1:25" ht="15.75" x14ac:dyDescent="0.25">
      <c r="P29" s="15" t="s">
        <v>30</v>
      </c>
      <c r="Q29" s="15" t="s">
        <v>36</v>
      </c>
      <c r="R29" s="15" t="s">
        <v>31</v>
      </c>
      <c r="S29" s="15" t="s">
        <v>32</v>
      </c>
      <c r="T29" s="13"/>
      <c r="U29" s="18" t="s">
        <v>21</v>
      </c>
      <c r="V29" s="19"/>
      <c r="W29" s="20">
        <f>W23*W28</f>
        <v>900</v>
      </c>
      <c r="X29" s="23"/>
    </row>
    <row r="30" spans="1:25" ht="15.75" x14ac:dyDescent="0.25">
      <c r="R30" s="16"/>
      <c r="S30" s="16">
        <f>R30*Q30</f>
        <v>0</v>
      </c>
      <c r="U30" s="18" t="s">
        <v>22</v>
      </c>
      <c r="V30" s="19"/>
      <c r="W30" s="20">
        <f>W23-W29</f>
        <v>1600</v>
      </c>
      <c r="X30" s="23"/>
    </row>
    <row r="31" spans="1:25" ht="15.75" x14ac:dyDescent="0.25">
      <c r="R31" s="6" t="s">
        <v>32</v>
      </c>
      <c r="S31" s="17">
        <f>SUM(S30:S30)</f>
        <v>0</v>
      </c>
      <c r="U31" s="18" t="s">
        <v>15</v>
      </c>
      <c r="V31" s="19"/>
      <c r="W31" s="20">
        <f>W22</f>
        <v>11000</v>
      </c>
      <c r="X31" s="23"/>
    </row>
    <row r="32" spans="1:25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7" ht="15.75" x14ac:dyDescent="0.25">
      <c r="R33" s="6" t="s">
        <v>33</v>
      </c>
      <c r="S33" s="17">
        <f>S31*80%</f>
        <v>0</v>
      </c>
      <c r="U33" s="29" t="s">
        <v>23</v>
      </c>
      <c r="V33" s="30"/>
      <c r="W33" s="21">
        <f>W31+W30</f>
        <v>12600</v>
      </c>
      <c r="X33" s="23"/>
    </row>
    <row r="34" spans="15:27" ht="15.75" x14ac:dyDescent="0.25">
      <c r="S34" s="11"/>
      <c r="T34" s="11"/>
      <c r="U34" s="24"/>
      <c r="V34" s="24"/>
      <c r="W34" s="25"/>
      <c r="X34" s="25"/>
    </row>
    <row r="35" spans="15:27" ht="15.75" x14ac:dyDescent="0.25">
      <c r="S35" s="11"/>
      <c r="T35" s="11"/>
      <c r="U35" s="29" t="s">
        <v>36</v>
      </c>
      <c r="V35" s="31"/>
      <c r="W35" s="26">
        <v>258</v>
      </c>
      <c r="X35" s="25"/>
    </row>
    <row r="36" spans="15:27" ht="15.75" x14ac:dyDescent="0.25">
      <c r="P36" s="14" t="s">
        <v>29</v>
      </c>
      <c r="S36" s="11"/>
      <c r="T36" s="12"/>
      <c r="U36" s="18" t="s">
        <v>39</v>
      </c>
      <c r="V36" s="32"/>
      <c r="W36" s="33">
        <f>W33*W35+X37</f>
        <v>3250800</v>
      </c>
      <c r="X36" s="45">
        <f>W36*0.75</f>
        <v>2438100</v>
      </c>
      <c r="Y36" s="16">
        <f>W63</f>
        <v>3150000</v>
      </c>
      <c r="Z36" s="18" t="s">
        <v>32</v>
      </c>
      <c r="AA36" s="16">
        <f>W36+Y36</f>
        <v>6400800</v>
      </c>
    </row>
    <row r="37" spans="15:27" ht="15.75" x14ac:dyDescent="0.25">
      <c r="S37" s="12"/>
      <c r="T37" s="11"/>
      <c r="U37" s="18" t="s">
        <v>24</v>
      </c>
      <c r="V37" s="24"/>
      <c r="W37" s="34">
        <f>W36*0.98</f>
        <v>3185784</v>
      </c>
      <c r="X37" s="35"/>
      <c r="Y37" s="16">
        <f>W64</f>
        <v>3087000</v>
      </c>
      <c r="Z37" s="18" t="s">
        <v>24</v>
      </c>
      <c r="AA37" s="16">
        <f>W37+Y37</f>
        <v>6272784</v>
      </c>
    </row>
    <row r="38" spans="15:27" ht="15.75" x14ac:dyDescent="0.25">
      <c r="S38" s="11"/>
      <c r="T38" s="11"/>
      <c r="U38" s="18" t="s">
        <v>25</v>
      </c>
      <c r="V38" s="24"/>
      <c r="W38" s="34">
        <f>W36*0.8</f>
        <v>2600640</v>
      </c>
      <c r="X38" s="34"/>
      <c r="Y38" s="16">
        <f>W65</f>
        <v>2520000</v>
      </c>
      <c r="Z38" s="18" t="s">
        <v>25</v>
      </c>
      <c r="AA38" s="16">
        <f>W38+Y38</f>
        <v>5120640</v>
      </c>
    </row>
    <row r="39" spans="15:27" ht="15.75" x14ac:dyDescent="0.25">
      <c r="O39" s="11"/>
      <c r="P39" s="11"/>
      <c r="Q39" s="11"/>
      <c r="R39" s="11"/>
      <c r="S39" s="11"/>
      <c r="T39" s="11"/>
      <c r="U39" s="18"/>
      <c r="V39" s="24"/>
      <c r="W39" s="36"/>
      <c r="X39" s="25"/>
    </row>
    <row r="40" spans="15:27" ht="15.75" x14ac:dyDescent="0.25">
      <c r="U40" s="37" t="s">
        <v>26</v>
      </c>
      <c r="V40" s="38"/>
      <c r="W40" s="39">
        <f>W21*W35</f>
        <v>645000</v>
      </c>
      <c r="X40" s="39"/>
    </row>
    <row r="41" spans="15:27" ht="15.75" x14ac:dyDescent="0.25">
      <c r="U41" s="18" t="s">
        <v>27</v>
      </c>
      <c r="V41" s="24"/>
      <c r="W41" s="36"/>
      <c r="X41" s="36"/>
    </row>
    <row r="42" spans="15:27" ht="15.75" x14ac:dyDescent="0.25">
      <c r="U42" s="40" t="s">
        <v>28</v>
      </c>
      <c r="V42" s="36"/>
      <c r="W42" s="34">
        <f>W36*0.025/12</f>
        <v>6772.5</v>
      </c>
      <c r="X42" s="34"/>
    </row>
    <row r="45" spans="15:27" x14ac:dyDescent="0.25">
      <c r="W45" t="s">
        <v>43</v>
      </c>
    </row>
    <row r="47" spans="15:27" ht="15.75" x14ac:dyDescent="0.25">
      <c r="U47" s="18" t="s">
        <v>13</v>
      </c>
      <c r="V47" s="19"/>
      <c r="W47" s="20">
        <v>13500</v>
      </c>
      <c r="X47" s="21" t="s">
        <v>37</v>
      </c>
    </row>
    <row r="48" spans="15:27" ht="31.5" x14ac:dyDescent="0.25">
      <c r="U48" s="22" t="s">
        <v>14</v>
      </c>
      <c r="V48" s="19"/>
      <c r="W48" s="20">
        <v>2500</v>
      </c>
      <c r="X48" s="23"/>
    </row>
    <row r="49" spans="21:25" ht="15.75" x14ac:dyDescent="0.25">
      <c r="U49" s="18" t="s">
        <v>15</v>
      </c>
      <c r="V49" s="19"/>
      <c r="W49" s="20">
        <f>W47-W48</f>
        <v>11000</v>
      </c>
      <c r="X49" s="23"/>
    </row>
    <row r="50" spans="21:25" ht="15.75" x14ac:dyDescent="0.25">
      <c r="U50" s="18" t="s">
        <v>16</v>
      </c>
      <c r="V50" s="19"/>
      <c r="W50" s="20">
        <f>W48</f>
        <v>2500</v>
      </c>
      <c r="X50" s="23"/>
    </row>
    <row r="51" spans="21:25" ht="15.75" x14ac:dyDescent="0.25">
      <c r="U51" s="18" t="s">
        <v>17</v>
      </c>
      <c r="V51" s="24"/>
      <c r="W51" s="25">
        <f>X51-X52</f>
        <v>24</v>
      </c>
      <c r="X51" s="26">
        <v>2024</v>
      </c>
    </row>
    <row r="52" spans="21:25" ht="15.75" x14ac:dyDescent="0.25">
      <c r="U52" s="18" t="s">
        <v>18</v>
      </c>
      <c r="V52" s="24"/>
      <c r="W52" s="25">
        <f>W53-W51</f>
        <v>36</v>
      </c>
      <c r="X52" s="25">
        <v>2000</v>
      </c>
      <c r="Y52" t="s">
        <v>38</v>
      </c>
    </row>
    <row r="53" spans="21:25" ht="15.75" x14ac:dyDescent="0.25">
      <c r="U53" s="18" t="s">
        <v>19</v>
      </c>
      <c r="V53" s="24"/>
      <c r="W53" s="25">
        <v>60</v>
      </c>
      <c r="X53" s="25"/>
    </row>
    <row r="54" spans="21:25" ht="31.5" x14ac:dyDescent="0.25">
      <c r="U54" s="22" t="s">
        <v>20</v>
      </c>
      <c r="V54" s="24"/>
      <c r="W54" s="25">
        <f>90*W51/W53</f>
        <v>36</v>
      </c>
      <c r="X54" s="25"/>
    </row>
    <row r="55" spans="21:25" ht="15.75" x14ac:dyDescent="0.25">
      <c r="U55" s="18"/>
      <c r="V55" s="27"/>
      <c r="W55" s="28">
        <f>W54%</f>
        <v>0.36</v>
      </c>
      <c r="X55" s="28"/>
    </row>
    <row r="56" spans="21:25" ht="15.75" x14ac:dyDescent="0.25">
      <c r="U56" s="18" t="s">
        <v>21</v>
      </c>
      <c r="V56" s="19"/>
      <c r="W56" s="20">
        <f>W50*W55</f>
        <v>900</v>
      </c>
      <c r="X56" s="23"/>
    </row>
    <row r="57" spans="21:25" ht="15.75" x14ac:dyDescent="0.25">
      <c r="U57" s="18" t="s">
        <v>22</v>
      </c>
      <c r="V57" s="19"/>
      <c r="W57" s="20">
        <f>W50-W56</f>
        <v>1600</v>
      </c>
      <c r="X57" s="23"/>
    </row>
    <row r="58" spans="21:25" ht="15.75" x14ac:dyDescent="0.25">
      <c r="U58" s="18" t="s">
        <v>15</v>
      </c>
      <c r="V58" s="19"/>
      <c r="W58" s="20">
        <f>W49</f>
        <v>11000</v>
      </c>
      <c r="X58" s="23"/>
    </row>
    <row r="59" spans="21:25" ht="15.75" x14ac:dyDescent="0.25">
      <c r="U59" s="24"/>
      <c r="V59" s="19"/>
      <c r="W59" s="20"/>
      <c r="X59" s="23"/>
    </row>
    <row r="60" spans="21:25" ht="15.75" x14ac:dyDescent="0.25">
      <c r="U60" s="29" t="s">
        <v>23</v>
      </c>
      <c r="V60" s="30"/>
      <c r="W60" s="21">
        <f>W58+W57</f>
        <v>12600</v>
      </c>
      <c r="X60" s="23"/>
    </row>
    <row r="61" spans="21:25" ht="15.75" x14ac:dyDescent="0.25">
      <c r="U61" s="24"/>
      <c r="V61" s="24"/>
      <c r="W61" s="25"/>
      <c r="X61" s="25"/>
    </row>
    <row r="62" spans="21:25" ht="15.75" x14ac:dyDescent="0.25">
      <c r="U62" s="29" t="s">
        <v>36</v>
      </c>
      <c r="V62" s="31"/>
      <c r="W62" s="26">
        <v>250</v>
      </c>
      <c r="X62" s="25"/>
    </row>
    <row r="63" spans="21:25" ht="15.75" x14ac:dyDescent="0.25">
      <c r="U63" s="18" t="s">
        <v>39</v>
      </c>
      <c r="V63" s="32"/>
      <c r="W63" s="33">
        <f>W60*W62+X64</f>
        <v>3150000</v>
      </c>
      <c r="X63" s="45">
        <f>W63*0.75</f>
        <v>2362500</v>
      </c>
    </row>
    <row r="64" spans="21:25" ht="15.75" x14ac:dyDescent="0.25">
      <c r="U64" s="18" t="s">
        <v>24</v>
      </c>
      <c r="V64" s="24"/>
      <c r="W64" s="34">
        <f>W63*0.98</f>
        <v>3087000</v>
      </c>
      <c r="X64" s="35"/>
    </row>
    <row r="65" spans="21:24" ht="15.75" x14ac:dyDescent="0.25">
      <c r="U65" s="18" t="s">
        <v>25</v>
      </c>
      <c r="V65" s="24"/>
      <c r="W65" s="34">
        <f>W63*0.8</f>
        <v>2520000</v>
      </c>
      <c r="X65" s="34"/>
    </row>
    <row r="66" spans="21:24" ht="15.75" x14ac:dyDescent="0.25">
      <c r="U66" s="18"/>
      <c r="V66" s="24"/>
      <c r="W66" s="36"/>
      <c r="X66" s="25"/>
    </row>
    <row r="67" spans="21:24" ht="15.75" x14ac:dyDescent="0.25">
      <c r="U67" s="37" t="s">
        <v>26</v>
      </c>
      <c r="V67" s="38"/>
      <c r="W67" s="39">
        <f>W48*W62</f>
        <v>625000</v>
      </c>
      <c r="X67" s="39"/>
    </row>
    <row r="68" spans="21:24" ht="15.75" x14ac:dyDescent="0.25">
      <c r="U68" s="18" t="s">
        <v>27</v>
      </c>
      <c r="V68" s="24"/>
      <c r="W68" s="36"/>
      <c r="X68" s="36"/>
    </row>
    <row r="69" spans="21:24" ht="15.75" x14ac:dyDescent="0.25">
      <c r="U69" s="40" t="s">
        <v>28</v>
      </c>
      <c r="V69" s="36"/>
      <c r="W69" s="34">
        <f>W63*0.025/12</f>
        <v>6562.5</v>
      </c>
      <c r="X69" s="34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A16" sqref="AA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U43" sqref="U4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2024-07-17T09:29:44Z</dcterms:modified>
</cp:coreProperties>
</file>