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706F7637-DEF3-4A2A-9ACB-A026C5681B12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3" i="1" l="1"/>
  <c r="H32" i="1"/>
  <c r="H31" i="1"/>
  <c r="H30" i="1"/>
  <c r="H29" i="1"/>
  <c r="D33" i="1"/>
  <c r="D32" i="1"/>
  <c r="D31" i="1"/>
  <c r="D30" i="1"/>
  <c r="D29" i="1"/>
  <c r="O35" i="1"/>
  <c r="G25" i="1"/>
  <c r="G7" i="1"/>
  <c r="E6" i="1"/>
  <c r="G6" i="1"/>
  <c r="F14" i="1"/>
  <c r="B23" i="1"/>
  <c r="C34" i="1" l="1"/>
  <c r="C33" i="1"/>
  <c r="C32" i="1"/>
  <c r="C31" i="1"/>
  <c r="C30" i="1"/>
  <c r="C29" i="1"/>
  <c r="K8" i="1" l="1"/>
  <c r="K10" i="1" s="1"/>
  <c r="J13" i="1" l="1"/>
  <c r="B22" i="1"/>
  <c r="G14" i="1" l="1"/>
  <c r="F18" i="1" l="1"/>
  <c r="P15" i="1"/>
  <c r="M19" i="1"/>
  <c r="M18" i="1"/>
  <c r="M17" i="1"/>
  <c r="M16" i="1"/>
  <c r="N15" i="1"/>
  <c r="M15" i="1"/>
  <c r="L33" i="1"/>
  <c r="L32" i="1"/>
  <c r="L31" i="1"/>
  <c r="L30" i="1"/>
  <c r="L29" i="1"/>
  <c r="L28" i="1"/>
  <c r="L27" i="1"/>
  <c r="L26" i="1"/>
  <c r="L25" i="1"/>
  <c r="L24" i="1"/>
  <c r="L23" i="1"/>
  <c r="L22" i="1"/>
  <c r="L19" i="1"/>
  <c r="L18" i="1"/>
  <c r="L17" i="1"/>
  <c r="L16" i="1"/>
  <c r="L15" i="1"/>
  <c r="H13" i="1" l="1"/>
  <c r="E8" i="1" l="1"/>
  <c r="F6" i="1" s="1"/>
  <c r="J38" i="1" l="1"/>
  <c r="J39" i="1"/>
  <c r="I39" i="1"/>
  <c r="J42" i="1"/>
  <c r="J43" i="1"/>
  <c r="I43" i="1"/>
  <c r="A43" i="1"/>
  <c r="C43" i="1" s="1"/>
  <c r="I42" i="1"/>
  <c r="A42" i="1"/>
  <c r="J41" i="1"/>
  <c r="I41" i="1"/>
  <c r="G41" i="1"/>
  <c r="F41" i="1"/>
  <c r="A41" i="1"/>
  <c r="J40" i="1"/>
  <c r="G38" i="1"/>
  <c r="I40" i="1"/>
  <c r="A40" i="1"/>
  <c r="A39" i="1"/>
  <c r="I38" i="1"/>
  <c r="I37" i="1"/>
  <c r="F39" i="1"/>
  <c r="G39" i="1" s="1"/>
  <c r="F43" i="1"/>
  <c r="F42" i="1"/>
  <c r="C42" i="1"/>
  <c r="C41" i="1"/>
  <c r="C40" i="1"/>
  <c r="F40" i="1"/>
  <c r="G40" i="1" s="1"/>
  <c r="B10" i="1"/>
  <c r="B11" i="1" s="1"/>
  <c r="B8" i="1"/>
  <c r="B6" i="1"/>
  <c r="B5" i="1"/>
  <c r="B14" i="1" s="1"/>
  <c r="G43" i="1" l="1"/>
  <c r="G42" i="1"/>
  <c r="B12" i="1"/>
  <c r="B13" i="1" s="1"/>
  <c r="B15" i="1" s="1"/>
  <c r="B17" i="1" s="1"/>
  <c r="C39" i="1"/>
  <c r="C38" i="1"/>
  <c r="C37" i="1"/>
  <c r="B19" i="1" l="1"/>
  <c r="I33" i="1"/>
  <c r="B21" i="1" l="1"/>
  <c r="B20" i="1"/>
  <c r="I32" i="1"/>
  <c r="I29" i="1" l="1"/>
  <c r="I34" i="1"/>
  <c r="F29" i="1"/>
  <c r="G29" i="1" l="1"/>
  <c r="F30" i="1"/>
  <c r="G30" i="1"/>
  <c r="F31" i="1"/>
  <c r="G31" i="1"/>
  <c r="F32" i="1"/>
  <c r="G32" i="1"/>
  <c r="F33" i="1"/>
  <c r="G33" i="1"/>
  <c r="F34" i="1"/>
  <c r="G34" i="1"/>
  <c r="F35" i="1"/>
  <c r="G35" i="1"/>
  <c r="F37" i="1"/>
  <c r="G37" i="1" s="1"/>
  <c r="F38" i="1"/>
  <c r="H37" i="1" l="1"/>
  <c r="I30" i="1" l="1"/>
  <c r="H34" i="1" l="1"/>
  <c r="H35" i="1"/>
  <c r="H38" i="1" l="1"/>
  <c r="G3" i="1" l="1"/>
</calcChain>
</file>

<file path=xl/sharedStrings.xml><?xml version="1.0" encoding="utf-8"?>
<sst xmlns="http://schemas.openxmlformats.org/spreadsheetml/2006/main" count="37" uniqueCount="34">
  <si>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</si>
  <si>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</si>
  <si>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</si>
  <si>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</si>
  <si>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</si>
  <si>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</si>
  <si>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</si>
  <si>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</si>
  <si>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</si>
  <si>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</si>
  <si>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</si>
  <si>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</si>
  <si>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</si>
  <si>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</si>
  <si>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</si>
  <si>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</si>
  <si>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</si>
  <si>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</si>
  <si>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</si>
  <si>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</si>
  <si>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</si>
  <si>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</si>
  <si>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</si>
  <si>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</si>
  <si>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</si>
  <si>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Car Parking</t>
  </si>
  <si>
    <t>Total Value</t>
  </si>
  <si>
    <t xml:space="preserve">Page </t>
  </si>
  <si>
    <t>Terrace</t>
  </si>
  <si>
    <t>Bal</t>
  </si>
  <si>
    <t>DB</t>
  </si>
  <si>
    <t>RV</t>
  </si>
  <si>
    <t>DV</t>
  </si>
  <si>
    <t>Total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</si>
</sst>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0" fillId="2" borderId="0" xfId="0" applyFill="1"/>
    <xf numFmtId="0" fontId="7" fillId="2" borderId="0" xfId="0" applyFont="1" applyFill="1"/>
    <xf numFmtId="43" fontId="10" fillId="2" borderId="1" xfId="0" applyNumberFormat="1" applyFont="1" applyFill="1" applyBorder="1"/>
    <xf numFmtId="0" fontId="0" fillId="0" borderId="0" xfId="0" applyFill="1" applyBorder="1"/>
    <xf numFmtId="0" fontId="2" fillId="2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173091</xdr:colOff>
      <xdr:row>45</xdr:row>
      <xdr:rowOff>153618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FD1848-1680-4850-9356-E0D422BC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55491" cy="8726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27</xdr:col>
      <xdr:colOff>545298</xdr:colOff>
      <xdr:row>94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87A57A-D433-4FDF-86B9-D308FDD33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7004498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182617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449391-7D72-4CE2-AE41-03FEF10D4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65017" cy="8830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23</xdr:col>
      <xdr:colOff>506852</xdr:colOff>
      <xdr:row>93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B829B3-905F-4E65-A6DC-7AE58B888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527652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264533</xdr:colOff>
      <xdr:row>48</xdr:row>
      <xdr:rowOff>84571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8F781B-73D3-4B48-BC9F-6082FF71F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33333" cy="9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21</xdr:col>
      <xdr:colOff>312686</xdr:colOff>
      <xdr:row>95</xdr:row>
      <xdr:rowOff>94167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82BC8DA-F116-40EC-BC2E-3160874EE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000"/>
          <a:ext cx="13114286" cy="8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24</xdr:col>
      <xdr:colOff>121981</xdr:colOff>
      <xdr:row>144</xdr:row>
      <xdr:rowOff>37000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10DFFA-00BC-42DF-8082-E11125EA3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669000"/>
          <a:ext cx="14752381" cy="88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506172</xdr:colOff>
      <xdr:row>34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B909F-6CFF-4687-A023-868548E96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0172" cy="6630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296933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81B51C-1EEA-4ECB-8281-ADE980B0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79333" cy="8087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592164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3365E8-50D8-481A-A709-78EF5B3EB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64964" cy="8802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96880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4664D-0AC2-4BCD-885F-DFF80EB01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79280" cy="87642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29345</xdr:colOff>
      <xdr:row>33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2A56AD-501A-47CF-A4D1-5AB99780D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15745" cy="643027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572260</xdr:colOff>
      <xdr:row>34</xdr:row>
      <xdr:rowOff>162825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13C225-7A95-4B68-BA53-0F4E48544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449060" cy="644932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29</xdr:col>
      <xdr:colOff>10292</xdr:colOff>
      <xdr:row>34</xdr:row>
      <xdr:rowOff>38983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819396-F965-468F-A7E2-2850DA885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496692" cy="6325483"/>
        </a:xfrm>
        <a:prstGeom prst="rect">
          <a:avLst/>
        </a:prstGeom>
        <a:solidFill>
          <a:schemeClr val="accent2"/>
        </a:solidFill>
        <a:ln w="12700">
          <a:solidFill>
            <a:srgbClr val="FF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"/>
  <sheetViews>
    <sheetView tabSelected="1" topLeftCell="A4" zoomScaleNormal="100" workbookViewId="0">
      <selection activeCell="H31" sqref="H31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38200</v>
      </c>
      <c r="C3" s="17"/>
      <c r="D3" s="10"/>
      <c r="E3">
        <v>2018</v>
      </c>
      <c r="F3" s="3">
        <v>2024</v>
      </c>
      <c r="G3" s="4">
        <f>F3-E3</f>
        <v>6</v>
      </c>
      <c r="L3" s="3"/>
      <c r="M3" s="4"/>
    </row>
    <row r="4" spans="1:17" ht="33" x14ac:dyDescent="0.3">
      <c r="A4" s="18" t="s">
        <v>1</v>
      </c>
      <c r="B4" s="26">
        <v>3000</v>
      </c>
      <c r="C4" s="17"/>
      <c r="D4" s="10"/>
      <c r="E4" s="37"/>
      <c r="F4" s="3"/>
      <c r="G4" s="4"/>
      <c r="H4" s="25"/>
      <c r="K4" s="33"/>
      <c r="L4" s="3"/>
      <c r="M4" s="4"/>
    </row>
    <row r="5" spans="1:17" ht="16.5" x14ac:dyDescent="0.3">
      <c r="A5" s="16" t="s">
        <v>2</v>
      </c>
      <c r="B5" s="26">
        <f>B3-B4</f>
        <v>35200</v>
      </c>
      <c r="C5" s="17"/>
      <c r="D5" s="10"/>
      <c r="E5" s="38" t="s">
        <v>22</v>
      </c>
      <c r="F5" s="8" t="s">
        <v>23</v>
      </c>
      <c r="G5" s="14"/>
      <c r="H5" s="8" t="s">
        <v>27</v>
      </c>
      <c r="I5" s="8"/>
      <c r="M5" s="42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3000</v>
      </c>
      <c r="C6" s="17"/>
      <c r="D6" s="10"/>
      <c r="E6" s="6">
        <f>103.03*10.764</f>
        <v>1109.0149199999998</v>
      </c>
      <c r="F6" s="3">
        <f>E8*1.1</f>
        <v>1450.916412</v>
      </c>
      <c r="G6" s="14">
        <f>122.54*10.764</f>
        <v>1319.0205599999999</v>
      </c>
      <c r="H6" s="8">
        <v>60</v>
      </c>
      <c r="I6" s="8"/>
      <c r="K6">
        <v>1319</v>
      </c>
      <c r="M6" s="42"/>
      <c r="N6" s="29"/>
      <c r="O6" s="29"/>
      <c r="P6" s="29"/>
      <c r="Q6" s="29"/>
    </row>
    <row r="7" spans="1:17" ht="16.5" x14ac:dyDescent="0.3">
      <c r="A7" s="16" t="s">
        <v>4</v>
      </c>
      <c r="B7" s="19">
        <v>6</v>
      </c>
      <c r="C7" s="20"/>
      <c r="D7" s="39"/>
      <c r="E7" s="48">
        <v>210</v>
      </c>
      <c r="F7" s="3"/>
      <c r="G7" s="5">
        <f>G6*1.1</f>
        <v>1450.9226160000001</v>
      </c>
      <c r="H7" s="8"/>
      <c r="I7" s="8"/>
      <c r="K7">
        <v>38000</v>
      </c>
      <c r="M7" s="43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54</v>
      </c>
      <c r="C8" s="20"/>
      <c r="D8" s="39"/>
      <c r="E8" s="6">
        <f>SUM(E6:E7)</f>
        <v>1319.0149199999998</v>
      </c>
      <c r="F8" s="30"/>
      <c r="G8" s="5"/>
      <c r="H8" s="10"/>
      <c r="I8" s="10"/>
      <c r="K8">
        <f>K7*K6</f>
        <v>50122000</v>
      </c>
      <c r="M8" s="43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9"/>
      <c r="E9" s="6"/>
      <c r="F9" s="30"/>
      <c r="G9" s="13"/>
      <c r="H9" s="8"/>
      <c r="I9" s="8"/>
      <c r="J9" s="32"/>
      <c r="K9">
        <v>3000000</v>
      </c>
      <c r="M9" s="43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9</v>
      </c>
      <c r="C10" s="20"/>
      <c r="D10" s="39"/>
      <c r="E10" s="32"/>
      <c r="F10" s="28"/>
      <c r="G10" s="13"/>
      <c r="H10" s="29"/>
      <c r="I10" s="29"/>
      <c r="J10" s="32"/>
      <c r="K10" s="32">
        <f>K9+K8</f>
        <v>53122000</v>
      </c>
      <c r="L10" s="28"/>
      <c r="M10" s="43"/>
      <c r="N10" s="29"/>
      <c r="O10" s="29"/>
      <c r="P10" s="29"/>
      <c r="Q10" s="29"/>
    </row>
    <row r="11" spans="1:17" ht="16.5" x14ac:dyDescent="0.3">
      <c r="A11" s="16"/>
      <c r="B11" s="27">
        <f>B10%</f>
        <v>0.09</v>
      </c>
      <c r="C11" s="35"/>
      <c r="D11" s="40"/>
      <c r="G11" s="13"/>
      <c r="H11" s="29"/>
      <c r="I11" s="29"/>
      <c r="J11" s="32"/>
      <c r="K11" s="32"/>
      <c r="L11" s="28"/>
      <c r="M11" s="44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270</v>
      </c>
      <c r="C12" s="21"/>
      <c r="D12" s="41"/>
      <c r="E12" t="s">
        <v>24</v>
      </c>
      <c r="F12" t="s">
        <v>29</v>
      </c>
      <c r="G12" s="13" t="s">
        <v>30</v>
      </c>
      <c r="H12" s="7" t="s">
        <v>29</v>
      </c>
      <c r="I12" s="7" t="s">
        <v>28</v>
      </c>
      <c r="J12" s="32"/>
      <c r="K12" s="32"/>
      <c r="L12" s="28"/>
      <c r="M12" s="42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2730</v>
      </c>
      <c r="C13" s="21"/>
      <c r="D13" s="41"/>
      <c r="E13">
        <v>1000</v>
      </c>
      <c r="F13">
        <v>66</v>
      </c>
      <c r="G13" s="13">
        <v>42</v>
      </c>
      <c r="H13" s="7">
        <f>31+49</f>
        <v>80</v>
      </c>
      <c r="I13" s="7">
        <v>154</v>
      </c>
      <c r="J13" s="13">
        <f>E13+F13+G13+H13+I13</f>
        <v>1342</v>
      </c>
      <c r="K13" s="32"/>
      <c r="L13" s="28"/>
      <c r="M13" s="42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35200</v>
      </c>
      <c r="C14" s="17"/>
      <c r="D14" s="10"/>
      <c r="F14">
        <f>F13+H13</f>
        <v>146</v>
      </c>
      <c r="G14" s="13">
        <f>F13+G13+H13</f>
        <v>188</v>
      </c>
      <c r="H14" s="29"/>
      <c r="I14" s="29"/>
      <c r="J14" s="32"/>
      <c r="K14" s="32"/>
      <c r="L14" s="28"/>
      <c r="M14" s="42"/>
      <c r="N14" s="29"/>
      <c r="O14" s="29"/>
      <c r="P14" s="29" t="s">
        <v>33</v>
      </c>
      <c r="Q14" s="29"/>
    </row>
    <row r="15" spans="1:17" ht="16.5" x14ac:dyDescent="0.3">
      <c r="A15" s="16" t="s">
        <v>10</v>
      </c>
      <c r="B15" s="26">
        <f>B14+B13</f>
        <v>37930</v>
      </c>
      <c r="C15" s="17"/>
      <c r="D15" s="10"/>
      <c r="G15" s="13"/>
      <c r="H15" s="32"/>
      <c r="I15" s="32"/>
      <c r="J15" s="32"/>
      <c r="K15" s="32"/>
      <c r="L15" s="28">
        <f>12.48*15.43</f>
        <v>192.56640000000002</v>
      </c>
      <c r="M15" s="4">
        <f>19.2*3.42</f>
        <v>65.664000000000001</v>
      </c>
      <c r="N15">
        <f>14*11</f>
        <v>154</v>
      </c>
      <c r="P15" s="49">
        <f>1001+183+154</f>
        <v>1338</v>
      </c>
    </row>
    <row r="16" spans="1:17" ht="16.5" x14ac:dyDescent="0.3">
      <c r="A16" s="16" t="s">
        <v>21</v>
      </c>
      <c r="B16" s="22">
        <v>1319</v>
      </c>
      <c r="C16" s="36"/>
      <c r="D16" s="8"/>
      <c r="E16" s="5"/>
      <c r="F16" s="5"/>
      <c r="G16" s="5"/>
      <c r="H16" s="6"/>
      <c r="L16">
        <f>8.2*4.46</f>
        <v>36.571999999999996</v>
      </c>
      <c r="M16" s="31">
        <f>8.73*4.76</f>
        <v>41.5548</v>
      </c>
    </row>
    <row r="17" spans="1:14" ht="16.5" x14ac:dyDescent="0.3">
      <c r="A17" s="47" t="s">
        <v>11</v>
      </c>
      <c r="B17" s="47">
        <f>B15*B16</f>
        <v>50029670</v>
      </c>
      <c r="C17" s="47"/>
      <c r="D17" s="10"/>
      <c r="E17" s="5"/>
      <c r="F17" s="34"/>
      <c r="G17" s="5"/>
      <c r="H17" s="6"/>
      <c r="L17">
        <f>8.73*9.06</f>
        <v>79.093800000000002</v>
      </c>
      <c r="M17" s="5">
        <f>9.29*3.4</f>
        <v>31.585999999999995</v>
      </c>
      <c r="N17" s="6"/>
    </row>
    <row r="18" spans="1:14" ht="16.5" x14ac:dyDescent="0.3">
      <c r="A18" s="47" t="s">
        <v>25</v>
      </c>
      <c r="B18" s="47">
        <v>3000000</v>
      </c>
      <c r="C18" s="47"/>
      <c r="D18" s="10"/>
      <c r="E18" s="5"/>
      <c r="F18" s="34">
        <f>188+154</f>
        <v>342</v>
      </c>
      <c r="G18" s="5"/>
      <c r="H18" s="6"/>
      <c r="L18">
        <f>11*10</f>
        <v>110</v>
      </c>
      <c r="M18" s="5">
        <f>13*3.4</f>
        <v>44.199999999999996</v>
      </c>
      <c r="N18" s="6"/>
    </row>
    <row r="19" spans="1:14" ht="16.5" x14ac:dyDescent="0.3">
      <c r="A19" s="47" t="s">
        <v>26</v>
      </c>
      <c r="B19" s="47">
        <f>B18+B17</f>
        <v>53029670</v>
      </c>
      <c r="C19" s="47"/>
      <c r="D19" s="10"/>
      <c r="E19" s="5"/>
      <c r="F19" s="34"/>
      <c r="G19" s="5"/>
      <c r="H19" s="6"/>
      <c r="L19">
        <f>14.72*3.35</f>
        <v>49.312000000000005</v>
      </c>
      <c r="M19" s="5">
        <f>SUM(M15:M18)</f>
        <v>183.00479999999999</v>
      </c>
      <c r="N19" s="6"/>
    </row>
    <row r="20" spans="1:14" ht="16.5" x14ac:dyDescent="0.3">
      <c r="A20" s="47" t="s">
        <v>31</v>
      </c>
      <c r="B20" s="47">
        <f>B19*0.9</f>
        <v>47726703</v>
      </c>
      <c r="C20" s="47"/>
      <c r="D20" s="10"/>
      <c r="E20" s="5"/>
      <c r="F20" s="34"/>
      <c r="G20" s="5"/>
      <c r="H20" s="6"/>
      <c r="M20" s="5"/>
      <c r="N20" s="6"/>
    </row>
    <row r="21" spans="1:14" ht="16.5" x14ac:dyDescent="0.3">
      <c r="A21" s="47" t="s">
        <v>32</v>
      </c>
      <c r="B21" s="47">
        <f>B19*0.8</f>
        <v>42423736</v>
      </c>
      <c r="C21" s="47"/>
      <c r="D21" s="10"/>
      <c r="E21" s="5"/>
      <c r="F21" s="34"/>
      <c r="G21" s="5"/>
      <c r="H21" s="6"/>
      <c r="M21" s="5"/>
      <c r="N21" s="6"/>
    </row>
    <row r="22" spans="1:14" ht="16.5" x14ac:dyDescent="0.3">
      <c r="A22" s="47" t="s">
        <v>12</v>
      </c>
      <c r="B22" s="47">
        <f>1451*B4</f>
        <v>4353000</v>
      </c>
      <c r="C22" s="47"/>
      <c r="D22" s="10"/>
      <c r="E22" s="6"/>
      <c r="F22" s="5"/>
      <c r="L22">
        <f>5.35*2.85</f>
        <v>15.247499999999999</v>
      </c>
    </row>
    <row r="23" spans="1:14" ht="16.5" x14ac:dyDescent="0.3">
      <c r="A23" s="47" t="s">
        <v>16</v>
      </c>
      <c r="B23" s="47">
        <f>B19*0.04/12</f>
        <v>176765.56666666665</v>
      </c>
      <c r="C23" s="47"/>
      <c r="D23" s="10"/>
      <c r="E23" s="6"/>
      <c r="F23" s="5"/>
      <c r="G23">
        <v>1451</v>
      </c>
      <c r="L23">
        <f>10.56*9.65</f>
        <v>101.90400000000001</v>
      </c>
    </row>
    <row r="24" spans="1:14" x14ac:dyDescent="0.25">
      <c r="B24" s="12"/>
      <c r="G24">
        <v>19366</v>
      </c>
      <c r="L24">
        <f>4.48*4.12</f>
        <v>18.457600000000003</v>
      </c>
    </row>
    <row r="25" spans="1:14" x14ac:dyDescent="0.25">
      <c r="B25" s="12"/>
      <c r="G25">
        <f>G24*G23</f>
        <v>28100066</v>
      </c>
      <c r="L25">
        <f>2.58*2.36</f>
        <v>6.0888</v>
      </c>
    </row>
    <row r="26" spans="1:14" x14ac:dyDescent="0.25">
      <c r="L26">
        <f>10.59*11.19</f>
        <v>118.5021</v>
      </c>
    </row>
    <row r="27" spans="1:14" x14ac:dyDescent="0.25">
      <c r="C27" t="s">
        <v>14</v>
      </c>
      <c r="L27">
        <f>5*2</f>
        <v>10</v>
      </c>
    </row>
    <row r="28" spans="1:14" x14ac:dyDescent="0.25">
      <c r="B28" s="9" t="s">
        <v>15</v>
      </c>
      <c r="C28" s="8" t="s">
        <v>20</v>
      </c>
      <c r="D28" s="8"/>
      <c r="E28" s="8" t="s">
        <v>11</v>
      </c>
      <c r="F28" s="8" t="s">
        <v>17</v>
      </c>
      <c r="G28" s="8" t="s">
        <v>18</v>
      </c>
      <c r="H28" s="8" t="s">
        <v>19</v>
      </c>
      <c r="I28" s="8"/>
      <c r="L28">
        <f>3.4*2</f>
        <v>6.8</v>
      </c>
    </row>
    <row r="29" spans="1:14" ht="17.25" x14ac:dyDescent="0.3">
      <c r="B29" s="9">
        <v>1330</v>
      </c>
      <c r="C29" s="8">
        <f t="shared" ref="C29:C34" si="0">B29*1.1</f>
        <v>1463.0000000000002</v>
      </c>
      <c r="D29" s="8">
        <f>C29*1.3</f>
        <v>1901.9000000000003</v>
      </c>
      <c r="E29" s="8">
        <v>51000000</v>
      </c>
      <c r="F29" s="10">
        <f t="shared" ref="F29:F35" si="1">E29/B29</f>
        <v>38345.864661654137</v>
      </c>
      <c r="G29" s="10">
        <f>E29/C29</f>
        <v>34859.876965140116</v>
      </c>
      <c r="H29" s="10">
        <f>E29/D29</f>
        <v>26815.289973184706</v>
      </c>
      <c r="I29" s="8">
        <f>C29/B29</f>
        <v>1.1000000000000001</v>
      </c>
      <c r="J29" s="15"/>
      <c r="L29">
        <f>8*4</f>
        <v>32</v>
      </c>
    </row>
    <row r="30" spans="1:14" ht="17.25" x14ac:dyDescent="0.3">
      <c r="B30" s="9">
        <v>638</v>
      </c>
      <c r="C30" s="8">
        <f t="shared" si="0"/>
        <v>701.80000000000007</v>
      </c>
      <c r="D30" s="8">
        <f>C30*1.3</f>
        <v>912.34000000000015</v>
      </c>
      <c r="E30" s="8">
        <v>24500000</v>
      </c>
      <c r="F30" s="10">
        <f t="shared" si="1"/>
        <v>38401.253918495298</v>
      </c>
      <c r="G30" s="10">
        <f>E30/C30</f>
        <v>34910.230834995724</v>
      </c>
      <c r="H30" s="10">
        <f>E30/D30</f>
        <v>26854.023719227476</v>
      </c>
      <c r="I30" s="8">
        <f>C30/B30</f>
        <v>1.1000000000000001</v>
      </c>
      <c r="J30" s="15"/>
      <c r="L30">
        <f>11*13</f>
        <v>143</v>
      </c>
    </row>
    <row r="31" spans="1:14" x14ac:dyDescent="0.25">
      <c r="B31" s="9">
        <v>955</v>
      </c>
      <c r="C31" s="8">
        <f t="shared" si="0"/>
        <v>1050.5</v>
      </c>
      <c r="D31" s="8">
        <f>C31*1.3</f>
        <v>1365.65</v>
      </c>
      <c r="E31" s="10">
        <v>36600000</v>
      </c>
      <c r="F31" s="10">
        <f t="shared" si="1"/>
        <v>38324.607329842933</v>
      </c>
      <c r="G31" s="10">
        <f t="shared" ref="G31:G35" si="2">E31/C31</f>
        <v>34840.552118039028</v>
      </c>
      <c r="H31" s="10">
        <f>E31/D31</f>
        <v>26800.424706183865</v>
      </c>
      <c r="I31" s="8"/>
      <c r="L31">
        <f>10.58*6.75</f>
        <v>71.415000000000006</v>
      </c>
    </row>
    <row r="32" spans="1:14" x14ac:dyDescent="0.25">
      <c r="B32" s="9">
        <v>907</v>
      </c>
      <c r="C32" s="8">
        <f t="shared" si="0"/>
        <v>997.7</v>
      </c>
      <c r="D32" s="8">
        <f>C32*1.3</f>
        <v>1297.01</v>
      </c>
      <c r="E32" s="10">
        <v>35600000</v>
      </c>
      <c r="F32" s="10">
        <f t="shared" si="1"/>
        <v>39250.275633958103</v>
      </c>
      <c r="G32" s="10">
        <f t="shared" si="2"/>
        <v>35682.068758143731</v>
      </c>
      <c r="H32" s="10">
        <f>E32/D32</f>
        <v>27447.745198572102</v>
      </c>
      <c r="I32" s="8" t="e">
        <f>#REF!/B32</f>
        <v>#REF!</v>
      </c>
      <c r="L32">
        <f>5*2</f>
        <v>10</v>
      </c>
    </row>
    <row r="33" spans="1:15" x14ac:dyDescent="0.25">
      <c r="B33" s="9">
        <v>640</v>
      </c>
      <c r="C33" s="8">
        <f t="shared" si="0"/>
        <v>704</v>
      </c>
      <c r="D33" s="8">
        <f>C33*1.3</f>
        <v>915.2</v>
      </c>
      <c r="E33" s="24">
        <v>25000000</v>
      </c>
      <c r="F33" s="24">
        <f t="shared" si="1"/>
        <v>39062.5</v>
      </c>
      <c r="G33" s="10">
        <f t="shared" si="2"/>
        <v>35511.36363636364</v>
      </c>
      <c r="H33" s="10">
        <f>E33/D33</f>
        <v>27316.433566433567</v>
      </c>
      <c r="I33" s="8">
        <f>C33/B33</f>
        <v>1.1000000000000001</v>
      </c>
      <c r="L33">
        <f>SUM(L15:L32)</f>
        <v>1000.9592</v>
      </c>
    </row>
    <row r="34" spans="1:15" x14ac:dyDescent="0.25">
      <c r="B34" s="7">
        <v>410</v>
      </c>
      <c r="C34" s="8">
        <f t="shared" si="0"/>
        <v>451.00000000000006</v>
      </c>
      <c r="E34" s="24">
        <v>18800000</v>
      </c>
      <c r="F34" s="24">
        <f t="shared" si="1"/>
        <v>45853.658536585368</v>
      </c>
      <c r="G34" s="24">
        <f t="shared" si="2"/>
        <v>41685.14412416851</v>
      </c>
      <c r="H34" s="24" t="e">
        <f>E34/#REF!</f>
        <v>#REF!</v>
      </c>
      <c r="I34" t="e">
        <f>#REF!/B34</f>
        <v>#REF!</v>
      </c>
      <c r="O34">
        <v>638</v>
      </c>
    </row>
    <row r="35" spans="1:15" x14ac:dyDescent="0.25">
      <c r="E35" s="23"/>
      <c r="F35" s="24" t="e">
        <f t="shared" si="1"/>
        <v>#DIV/0!</v>
      </c>
      <c r="G35" s="24" t="e">
        <f t="shared" si="2"/>
        <v>#DIV/0!</v>
      </c>
      <c r="H35" s="24" t="e">
        <f>E35/#REF!</f>
        <v>#REF!</v>
      </c>
      <c r="O35">
        <f>O34*1.2</f>
        <v>765.6</v>
      </c>
    </row>
    <row r="37" spans="1:15" x14ac:dyDescent="0.25">
      <c r="A37">
        <v>925</v>
      </c>
      <c r="B37" s="7">
        <v>28750000</v>
      </c>
      <c r="C37">
        <f t="shared" ref="C37:C43" si="3">B37/A37</f>
        <v>31081.08108108108</v>
      </c>
      <c r="D37">
        <v>1725000</v>
      </c>
      <c r="E37">
        <v>30000</v>
      </c>
      <c r="F37">
        <f t="shared" ref="F37:F43" si="4">E37+D37+B37</f>
        <v>30505000</v>
      </c>
      <c r="G37">
        <f t="shared" ref="G37:G43" si="5">F37/A37</f>
        <v>32978.37837837838</v>
      </c>
      <c r="H37" s="6" t="e">
        <f>F37/#REF!</f>
        <v>#REF!</v>
      </c>
      <c r="I37">
        <f>A37*1.1</f>
        <v>1017.5000000000001</v>
      </c>
    </row>
    <row r="38" spans="1:15" x14ac:dyDescent="0.25">
      <c r="A38" s="45">
        <v>671</v>
      </c>
      <c r="B38" s="46">
        <v>22200000</v>
      </c>
      <c r="C38" s="45">
        <f t="shared" si="3"/>
        <v>33084.947839046203</v>
      </c>
      <c r="D38">
        <v>1110000</v>
      </c>
      <c r="E38">
        <v>30000</v>
      </c>
      <c r="F38">
        <f t="shared" si="4"/>
        <v>23340000</v>
      </c>
      <c r="G38">
        <f t="shared" si="5"/>
        <v>34783.904619970192</v>
      </c>
      <c r="H38" s="6" t="e">
        <f>F38/#REF!</f>
        <v>#REF!</v>
      </c>
      <c r="I38">
        <f t="shared" ref="I38:I43" si="6">A38/1.1</f>
        <v>610</v>
      </c>
      <c r="J38">
        <f t="shared" ref="J38:J43" si="7">B38/I38</f>
        <v>36393.442622950817</v>
      </c>
    </row>
    <row r="39" spans="1:15" x14ac:dyDescent="0.25">
      <c r="A39" s="45">
        <f>47.75*10.764</f>
        <v>513.98099999999999</v>
      </c>
      <c r="B39" s="46">
        <v>18075000</v>
      </c>
      <c r="C39" s="45">
        <f t="shared" si="3"/>
        <v>35166.669585062482</v>
      </c>
      <c r="D39">
        <v>1084500</v>
      </c>
      <c r="E39">
        <v>30000</v>
      </c>
      <c r="F39">
        <f t="shared" si="4"/>
        <v>19189500</v>
      </c>
      <c r="G39">
        <f t="shared" si="5"/>
        <v>37335.037676489985</v>
      </c>
      <c r="I39">
        <f t="shared" si="6"/>
        <v>467.25545454545448</v>
      </c>
      <c r="J39">
        <f t="shared" si="7"/>
        <v>38683.336543568737</v>
      </c>
    </row>
    <row r="40" spans="1:15" ht="15.75" x14ac:dyDescent="0.25">
      <c r="A40" s="28">
        <f>134.59*10.764</f>
        <v>1448.72676</v>
      </c>
      <c r="B40" s="7">
        <v>37600000</v>
      </c>
      <c r="C40">
        <f t="shared" si="3"/>
        <v>25953.824446509152</v>
      </c>
      <c r="D40">
        <v>2256000</v>
      </c>
      <c r="E40">
        <v>30000</v>
      </c>
      <c r="F40">
        <f t="shared" si="4"/>
        <v>39886000</v>
      </c>
      <c r="G40">
        <f t="shared" si="5"/>
        <v>27531.761751953833</v>
      </c>
      <c r="I40">
        <f t="shared" si="6"/>
        <v>1317.0243272727271</v>
      </c>
      <c r="J40">
        <f t="shared" si="7"/>
        <v>28549.206891160073</v>
      </c>
    </row>
    <row r="41" spans="1:15" ht="15.75" x14ac:dyDescent="0.25">
      <c r="A41" s="28">
        <f>88.54*10.764</f>
        <v>953.04456000000005</v>
      </c>
      <c r="B41" s="7">
        <v>28190250</v>
      </c>
      <c r="C41">
        <f t="shared" si="3"/>
        <v>29579.152101765314</v>
      </c>
      <c r="D41">
        <v>1691500</v>
      </c>
      <c r="E41">
        <v>30000</v>
      </c>
      <c r="F41">
        <f t="shared" si="4"/>
        <v>29911750</v>
      </c>
      <c r="G41">
        <f t="shared" si="5"/>
        <v>31385.468482187232</v>
      </c>
      <c r="I41">
        <f t="shared" si="6"/>
        <v>866.40414545454541</v>
      </c>
      <c r="J41">
        <f t="shared" si="7"/>
        <v>32537.06731194185</v>
      </c>
    </row>
    <row r="42" spans="1:15" ht="15.75" x14ac:dyDescent="0.25">
      <c r="A42" s="28">
        <f>121.6*10.764</f>
        <v>1308.9023999999999</v>
      </c>
      <c r="B42" s="7">
        <v>40684500</v>
      </c>
      <c r="C42">
        <f t="shared" si="3"/>
        <v>31082.913439535296</v>
      </c>
      <c r="D42">
        <v>2441500</v>
      </c>
      <c r="E42">
        <v>30000</v>
      </c>
      <c r="F42">
        <f t="shared" si="4"/>
        <v>43156000</v>
      </c>
      <c r="G42">
        <f t="shared" si="5"/>
        <v>32971.136732578379</v>
      </c>
      <c r="I42">
        <f t="shared" si="6"/>
        <v>1189.9112727272725</v>
      </c>
      <c r="J42">
        <f t="shared" si="7"/>
        <v>34191.204783488829</v>
      </c>
    </row>
    <row r="43" spans="1:15" ht="15.75" x14ac:dyDescent="0.25">
      <c r="A43" s="28">
        <f>88.54*10.764</f>
        <v>953.04456000000005</v>
      </c>
      <c r="B43" s="7">
        <v>28190250</v>
      </c>
      <c r="C43">
        <f t="shared" si="3"/>
        <v>29579.152101765314</v>
      </c>
      <c r="D43">
        <v>1220500</v>
      </c>
      <c r="E43">
        <v>30000</v>
      </c>
      <c r="F43">
        <f t="shared" si="4"/>
        <v>29440750</v>
      </c>
      <c r="G43">
        <f t="shared" si="5"/>
        <v>30891.262838749113</v>
      </c>
      <c r="I43">
        <f t="shared" si="6"/>
        <v>866.40414545454541</v>
      </c>
      <c r="J43">
        <f t="shared" si="7"/>
        <v>32537.06731194185</v>
      </c>
    </row>
    <row r="44" spans="1:15" ht="15.75" x14ac:dyDescent="0.25">
      <c r="A44" s="28"/>
    </row>
    <row r="45" spans="1:15" ht="15.75" x14ac:dyDescent="0.25">
      <c r="A45" s="28"/>
    </row>
    <row r="46" spans="1:15" ht="15.75" x14ac:dyDescent="0.25">
      <c r="A46" s="28"/>
    </row>
    <row r="66" spans="3:5" x14ac:dyDescent="0.25">
      <c r="C66" s="6"/>
      <c r="D66" s="6"/>
      <c r="E6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4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7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9" workbookViewId="0">
      <selection activeCell="A99" sqref="A9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T29" sqref="T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>
      <selection activeCell="T35" sqref="T3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2024-07-18T10:40:01Z</dcterms:modified>
</cp:coreProperties>
</file>