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573DEF5C-F490-4BAC-93D5-23FE606624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  <sheet name="Sheet1" sheetId="8" r:id="rId5"/>
  </sheets>
  <calcPr calcId="191029"/>
</workbook>
</file>

<file path=xl/calcChain.xml><?xml version="1.0" encoding="utf-8"?>
<calcChain xmlns="http://schemas.openxmlformats.org/spreadsheetml/2006/main">
  <c r="J5" i="4" l="1"/>
  <c r="J4" i="4"/>
  <c r="J3" i="4"/>
  <c r="C11" i="4"/>
  <c r="C26" i="4" l="1"/>
  <c r="H25" i="4"/>
  <c r="H21" i="4"/>
  <c r="J6" i="4"/>
  <c r="C20" i="4"/>
  <c r="C21" i="4" s="1"/>
  <c r="C22" i="4" s="1"/>
  <c r="I6" i="4"/>
  <c r="H5" i="4"/>
  <c r="H4" i="4"/>
  <c r="H3" i="4"/>
  <c r="E12" i="4"/>
  <c r="D12" i="4"/>
  <c r="E18" i="4"/>
  <c r="E19" i="4" s="1"/>
  <c r="E16" i="4"/>
  <c r="E15" i="4"/>
  <c r="E11" i="4"/>
  <c r="D18" i="4"/>
  <c r="D19" i="4" s="1"/>
  <c r="D20" i="4" s="1"/>
  <c r="D16" i="4"/>
  <c r="D15" i="4"/>
  <c r="D11" i="4"/>
  <c r="E20" i="4" l="1"/>
  <c r="E26" i="4" s="1"/>
  <c r="D26" i="4"/>
  <c r="C5" i="4" l="1"/>
  <c r="C6" i="4" s="1"/>
  <c r="G11" i="4" l="1"/>
  <c r="W32" i="4" l="1"/>
  <c r="C15" i="4" l="1"/>
  <c r="C16" i="4" l="1"/>
  <c r="C18" i="4"/>
  <c r="C19" i="4" s="1"/>
  <c r="I21" i="4" l="1"/>
  <c r="I23" i="4" s="1"/>
  <c r="H24" i="4" l="1"/>
  <c r="H27" i="4" l="1"/>
  <c r="C30" i="4" s="1"/>
  <c r="C31" i="4" s="1"/>
</calcChain>
</file>

<file path=xl/sharedStrings.xml><?xml version="1.0" encoding="utf-8"?>
<sst xmlns="http://schemas.openxmlformats.org/spreadsheetml/2006/main" count="53" uniqueCount="50">
  <si>
    <t>Year of Construction</t>
  </si>
  <si>
    <t>Depreciation</t>
  </si>
  <si>
    <t>Amount of Depreciation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</si>
  <si>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</si>
  <si>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</si>
  <si>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</si>
  <si>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</si>
  <si>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</si>
  <si>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Rate</t>
  </si>
  <si>
    <t xml:space="preserve">4. Registration charges 1% or Maximum 20000/- </t>
  </si>
  <si>
    <t>site infor</t>
  </si>
  <si>
    <t>Cost Inflation Index - 2001</t>
  </si>
  <si>
    <t>Plot</t>
  </si>
  <si>
    <t>Plot area</t>
  </si>
  <si>
    <t>RR - 2001</t>
  </si>
  <si>
    <t xml:space="preserve">{(100-10) x37}/70.00 </t>
  </si>
  <si>
    <t>whichever is less</t>
  </si>
  <si>
    <t>Sq. M.</t>
  </si>
  <si>
    <t>Age of Building as on 2001</t>
  </si>
  <si>
    <t>Page No.</t>
  </si>
  <si>
    <t>Zone</t>
  </si>
  <si>
    <t>Shivaji Chowk</t>
  </si>
  <si>
    <t>plot</t>
  </si>
  <si>
    <t>coc</t>
  </si>
  <si>
    <t>Cost Inflation Index -  2023-2024</t>
  </si>
  <si>
    <t>agreement - 17.08.2023</t>
  </si>
  <si>
    <t>Depreciated Rate</t>
  </si>
  <si>
    <t>Mr. Anshu Verma</t>
  </si>
  <si>
    <t>As per RR - 21 to 30 years old bldg. deprciate by 10%</t>
  </si>
  <si>
    <t>Total Value (A + B)</t>
  </si>
  <si>
    <t>Value of Plot  (A)</t>
  </si>
  <si>
    <t xml:space="preserve">Cost of Construction </t>
  </si>
  <si>
    <t xml:space="preserve">Built up area </t>
  </si>
  <si>
    <t>Depreciated Value</t>
  </si>
  <si>
    <t>structure</t>
  </si>
  <si>
    <t>Total Depreciated Value (B)</t>
  </si>
  <si>
    <t xml:space="preserve">Cost of Construction of structure </t>
  </si>
  <si>
    <t>Registration Number</t>
  </si>
  <si>
    <t>TOTAL</t>
  </si>
  <si>
    <t>above 10 lakhs</t>
  </si>
  <si>
    <t>stamp duty - 8%</t>
  </si>
  <si>
    <t>MP-----7562</t>
  </si>
  <si>
    <t>MP-----7530</t>
  </si>
  <si>
    <t>MP-----7493</t>
  </si>
  <si>
    <t>page 4</t>
  </si>
  <si>
    <r>
      <t xml:space="preserve">Built-Up area of the </t>
    </r>
    <r>
      <rPr>
        <b/>
        <sz val="11"/>
        <color rgb="FF000000"/>
        <rFont val="Arial Narrow"/>
        <family val="2"/>
      </rPr>
      <t>Structure in Sq. M.</t>
    </r>
  </si>
  <si>
    <t xml:space="preserve">Ground </t>
  </si>
  <si>
    <r>
      <t>1</t>
    </r>
    <r>
      <rPr>
        <vertAlign val="superscript"/>
        <sz val="12"/>
        <color theme="1"/>
        <rFont val="Arial Narrow"/>
        <family val="2"/>
      </rPr>
      <t>st</t>
    </r>
    <r>
      <rPr>
        <sz val="12"/>
        <color theme="1"/>
        <rFont val="Arial Narrow"/>
        <family val="2"/>
      </rPr>
      <t xml:space="preserve"> </t>
    </r>
  </si>
  <si>
    <r>
      <t>2</t>
    </r>
    <r>
      <rPr>
        <vertAlign val="superscript"/>
        <sz val="12"/>
        <color theme="1"/>
        <rFont val="Arial Narrow"/>
        <family val="2"/>
      </rPr>
      <t>nd</t>
    </r>
    <r>
      <rPr>
        <sz val="12"/>
        <color theme="1"/>
        <rFont val="Arial Narrow"/>
        <family val="2"/>
      </rPr>
      <t xml:space="preserve"> </t>
    </r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</si>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</sst>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sz val="11"/>
      <color rgb="FF000000"/>
      <name val="Arial Narrow"/>
      <family val="2"/>
    </font>
    <font>
      <sz val="12"/>
      <color theme="1"/>
      <name val="Arial Narrow"/>
      <family val="2"/>
    </font>
    <font>
      <vertAlign val="superscript"/>
      <sz val="12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7" borderId="1" applyNumberFormat="0" applyFont="0" applyAlignment="0" applyProtection="0"/>
    <xf numFmtId="43" fontId="4" fillId="0" borderId="0" applyFont="0" applyFill="0" applyBorder="0" applyAlignment="0" applyProtection="0"/>
  </cellStyleXfs>
  <cellXfs count="77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10" fontId="0" fillId="0" borderId="0" xfId="0" applyNumberFormat="1"/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0" fillId="4" borderId="2" xfId="0" applyFill="1" applyBorder="1"/>
    <xf numFmtId="0" fontId="0" fillId="5" borderId="2" xfId="0" applyFill="1" applyBorder="1"/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10" fontId="0" fillId="3" borderId="2" xfId="1" applyNumberFormat="1" applyFont="1" applyFill="1" applyBorder="1"/>
    <xf numFmtId="43" fontId="0" fillId="3" borderId="2" xfId="0" applyNumberFormat="1" applyFill="1" applyBorder="1"/>
    <xf numFmtId="0" fontId="0" fillId="6" borderId="2" xfId="0" applyFill="1" applyBorder="1"/>
    <xf numFmtId="43" fontId="2" fillId="6" borderId="2" xfId="1" applyFont="1" applyFill="1" applyBorder="1"/>
    <xf numFmtId="0" fontId="0" fillId="3" borderId="2" xfId="0" applyFill="1" applyBorder="1" applyAlignment="1">
      <alignment horizontal="left"/>
    </xf>
    <xf numFmtId="0" fontId="0" fillId="0" borderId="0" xfId="0" applyAlignment="1">
      <alignment horizontal="center"/>
    </xf>
    <xf numFmtId="0" fontId="2" fillId="5" borderId="2" xfId="0" applyFont="1" applyFill="1" applyBorder="1"/>
    <xf numFmtId="0" fontId="3" fillId="5" borderId="2" xfId="0" applyFont="1" applyFill="1" applyBorder="1"/>
    <xf numFmtId="0" fontId="8" fillId="0" borderId="0" xfId="0" applyFont="1" applyAlignment="1">
      <alignment vertical="top"/>
    </xf>
    <xf numFmtId="4" fontId="9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right" vertical="top"/>
    </xf>
    <xf numFmtId="0" fontId="10" fillId="0" borderId="0" xfId="0" applyFont="1"/>
    <xf numFmtId="0" fontId="9" fillId="0" borderId="0" xfId="0" applyFont="1" applyAlignment="1">
      <alignment horizontal="right"/>
    </xf>
    <xf numFmtId="43" fontId="9" fillId="0" borderId="0" xfId="1" applyFont="1" applyBorder="1" applyAlignment="1">
      <alignment horizontal="right" vertical="top"/>
    </xf>
    <xf numFmtId="43" fontId="0" fillId="5" borderId="2" xfId="1" applyFont="1" applyFill="1" applyBorder="1"/>
    <xf numFmtId="43" fontId="2" fillId="5" borderId="2" xfId="1" applyFont="1" applyFill="1" applyBorder="1"/>
    <xf numFmtId="0" fontId="2" fillId="5" borderId="2" xfId="0" applyFont="1" applyFill="1" applyBorder="1" applyAlignment="1">
      <alignment horizontal="center"/>
    </xf>
    <xf numFmtId="43" fontId="0" fillId="0" borderId="0" xfId="3" applyFont="1"/>
    <xf numFmtId="43" fontId="2" fillId="0" borderId="0" xfId="3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right" vertical="center"/>
    </xf>
    <xf numFmtId="43" fontId="0" fillId="2" borderId="2" xfId="0" applyNumberFormat="1" applyFill="1" applyBorder="1"/>
    <xf numFmtId="0" fontId="5" fillId="3" borderId="2" xfId="0" applyFont="1" applyFill="1" applyBorder="1"/>
    <xf numFmtId="2" fontId="5" fillId="3" borderId="2" xfId="0" applyNumberFormat="1" applyFont="1" applyFill="1" applyBorder="1"/>
    <xf numFmtId="0" fontId="3" fillId="3" borderId="2" xfId="0" applyFont="1" applyFill="1" applyBorder="1"/>
    <xf numFmtId="43" fontId="2" fillId="3" borderId="2" xfId="1" applyFont="1" applyFill="1" applyBorder="1"/>
    <xf numFmtId="43" fontId="2" fillId="3" borderId="2" xfId="0" applyNumberFormat="1" applyFont="1" applyFill="1" applyBorder="1"/>
    <xf numFmtId="0" fontId="7" fillId="7" borderId="0" xfId="2" applyFont="1" applyBorder="1" applyAlignment="1">
      <alignment horizontal="center"/>
    </xf>
    <xf numFmtId="0" fontId="3" fillId="3" borderId="2" xfId="0" quotePrefix="1" applyFont="1" applyFill="1" applyBorder="1" applyAlignment="1">
      <alignment horizontal="center"/>
    </xf>
    <xf numFmtId="0" fontId="2" fillId="0" borderId="0" xfId="0" applyFont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7" fillId="7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</cellXfs>
  <cellStyles count="4">
    <cellStyle name="Comma" xfId="1" builtinId="3"/>
    <cellStyle name="Comma 2" xfId="3" xr:uid="{00000000-0005-0000-0000-00002F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447749</xdr:colOff>
      <xdr:row>4</xdr:row>
      <xdr:rowOff>24848</xdr:rowOff>
    </xdr:from>
    <xdr:to>
      <xdr:col>27</xdr:col>
      <xdr:colOff>530396</xdr:colOff>
      <xdr:row>43</xdr:row>
      <xdr:rowOff>119476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2206" y="927652"/>
          <a:ext cx="11727995" cy="6994041"/>
        </a:xfrm>
        <a:prstGeom prst="rect">
          <a:avLst/>
        </a:prstGeom>
      </xdr:spPr>
    </xdr:pic>
    <xdr:clientData/>
  </xdr:twoCellAnchor>
  <xdr:twoCellAnchor editAs="oneCell">
    <xdr:from>
      <xdr:col>10</xdr:col>
      <xdr:colOff>562242</xdr:colOff>
      <xdr:row>44</xdr:row>
      <xdr:rowOff>156882</xdr:rowOff>
    </xdr:from>
    <xdr:to>
      <xdr:col>30</xdr:col>
      <xdr:colOff>157212</xdr:colOff>
      <xdr:row>83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3720" y="7959099"/>
          <a:ext cx="13079057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190499</xdr:rowOff>
    </xdr:from>
    <xdr:to>
      <xdr:col>11</xdr:col>
      <xdr:colOff>371474</xdr:colOff>
      <xdr:row>45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39944B-2F31-4357-9186-4D0A5CCB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523999"/>
          <a:ext cx="6467475" cy="8353425"/>
        </a:xfrm>
        <a:prstGeom prst="rect">
          <a:avLst/>
        </a:prstGeom>
      </xdr:spPr>
    </xdr:pic>
    <xdr:clientData/>
  </xdr:twoCellAnchor>
  <xdr:twoCellAnchor editAs="oneCell">
    <xdr:from>
      <xdr:col>11</xdr:col>
      <xdr:colOff>497483</xdr:colOff>
      <xdr:row>2</xdr:row>
      <xdr:rowOff>19050</xdr:rowOff>
    </xdr:from>
    <xdr:to>
      <xdr:col>22</xdr:col>
      <xdr:colOff>77883</xdr:colOff>
      <xdr:row>21</xdr:row>
      <xdr:rowOff>39074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C15478-E796-4B20-9879-5D3DAFF8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3083" y="1543050"/>
          <a:ext cx="6286000" cy="363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486694</xdr:colOff>
      <xdr:row>66</xdr:row>
      <xdr:rowOff>144038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2E0D67-F0E5-4C4B-BAEB-5D806473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5200" y="5524500"/>
          <a:ext cx="6582694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115167</xdr:colOff>
      <xdr:row>22</xdr:row>
      <xdr:rowOff>133954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6072A-5D5C-479A-ADD9-EF50B106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11167" cy="4324954"/>
        </a:xfrm>
        <a:prstGeom prst="rect">
          <a:avLst/>
        </a:prstGeom>
      </xdr:spPr>
    </xdr:pic>
    <xdr:clientData/>
  </xdr:twoCellAnchor>
  <xdr:twoCellAnchor editAs="oneCell">
    <xdr:from>
      <xdr:col>10</xdr:col>
      <xdr:colOff>1061545</xdr:colOff>
      <xdr:row>13</xdr:row>
      <xdr:rowOff>34815</xdr:rowOff>
    </xdr:from>
    <xdr:to>
      <xdr:col>22</xdr:col>
      <xdr:colOff>389575</xdr:colOff>
      <xdr:row>53</xdr:row>
      <xdr:rowOff>26352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4B50E6-926F-4499-A16F-081109CB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0683" y="2511315"/>
          <a:ext cx="7322461" cy="7611537"/>
        </a:xfrm>
        <a:prstGeom prst="rect">
          <a:avLst/>
        </a:prstGeom>
      </xdr:spPr>
    </xdr:pic>
    <xdr:clientData/>
  </xdr:twoCellAnchor>
  <xdr:twoCellAnchor editAs="oneCell">
    <xdr:from>
      <xdr:col>1</xdr:col>
      <xdr:colOff>522411</xdr:colOff>
      <xdr:row>25</xdr:row>
      <xdr:rowOff>171450</xdr:rowOff>
    </xdr:from>
    <xdr:to>
      <xdr:col>10</xdr:col>
      <xdr:colOff>467732</xdr:colOff>
      <xdr:row>47</xdr:row>
      <xdr:rowOff>86487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917C7B-0FCF-48C6-93D2-AE4D4860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2011" y="4933950"/>
          <a:ext cx="5431721" cy="4106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5"/>
  <sheetViews>
    <sheetView tabSelected="1" zoomScale="115" zoomScaleNormal="115" workbookViewId="0">
      <selection activeCell="J3" sqref="J3"/>
    </sheetView>
  </sheetViews>
  <sheetFormatPr defaultRowHeight="15" x14ac:dyDescent="0.25"/>
  <cols>
    <col min="1" max="1" width="18.140625" customWidth="1"/>
    <col min="2" max="2" width="29" customWidth="1"/>
    <col min="3" max="3" width="18.5703125" customWidth="1"/>
    <col min="4" max="4" width="15" customWidth="1"/>
    <col min="5" max="5" width="14.140625" customWidth="1"/>
    <col min="6" max="6" width="8.85546875" customWidth="1"/>
    <col min="7" max="7" width="12" customWidth="1"/>
    <col min="8" max="8" width="13.42578125" customWidth="1"/>
    <col min="9" max="9" width="18" customWidth="1"/>
    <col min="10" max="10" width="17.140625" customWidth="1"/>
    <col min="11" max="11" width="13.42578125" customWidth="1"/>
    <col min="12" max="12" width="12.7109375" customWidth="1"/>
    <col min="13" max="13" width="19.85546875" customWidth="1"/>
  </cols>
  <sheetData>
    <row r="1" spans="1:14" ht="26.25" x14ac:dyDescent="0.4">
      <c r="A1" s="50" t="s">
        <v>27</v>
      </c>
      <c r="B1" s="50"/>
      <c r="C1" s="50"/>
      <c r="D1" s="45"/>
      <c r="E1" s="45"/>
    </row>
    <row r="2" spans="1:14" ht="15" customHeight="1" x14ac:dyDescent="0.25">
      <c r="A2" s="51" t="s">
        <v>7</v>
      </c>
      <c r="B2" s="51"/>
      <c r="C2" s="12">
        <v>2001</v>
      </c>
      <c r="D2" s="12">
        <v>2001</v>
      </c>
      <c r="E2" s="12">
        <v>2001</v>
      </c>
      <c r="H2" t="s">
        <v>22</v>
      </c>
      <c r="I2" t="s">
        <v>22</v>
      </c>
      <c r="J2" t="s">
        <v>34</v>
      </c>
    </row>
    <row r="3" spans="1:14" x14ac:dyDescent="0.25">
      <c r="A3" s="24" t="s">
        <v>12</v>
      </c>
      <c r="B3" s="13"/>
      <c r="C3" s="33" t="s">
        <v>17</v>
      </c>
      <c r="D3" s="33"/>
      <c r="E3" s="33"/>
      <c r="H3" t="str">
        <f>C8</f>
        <v>MP-----7562</v>
      </c>
      <c r="I3">
        <v>27.18</v>
      </c>
      <c r="J3">
        <f>I3*3</f>
        <v>81.539999999999992</v>
      </c>
      <c r="N3" s="3"/>
    </row>
    <row r="4" spans="1:14" x14ac:dyDescent="0.25">
      <c r="A4" s="13" t="s">
        <v>13</v>
      </c>
      <c r="B4" s="13"/>
      <c r="C4" s="13">
        <v>80.849999999999994</v>
      </c>
      <c r="D4" s="13"/>
      <c r="E4" s="13"/>
      <c r="H4" t="str">
        <f>D8</f>
        <v>MP-----7530</v>
      </c>
      <c r="I4">
        <v>27.74</v>
      </c>
      <c r="J4">
        <f>I4*3</f>
        <v>83.22</v>
      </c>
      <c r="N4" s="3"/>
    </row>
    <row r="5" spans="1:14" x14ac:dyDescent="0.25">
      <c r="A5" s="13" t="s">
        <v>8</v>
      </c>
      <c r="B5" s="13"/>
      <c r="C5" s="31">
        <f>J11</f>
        <v>2722</v>
      </c>
      <c r="D5" s="31"/>
      <c r="E5" s="31"/>
      <c r="H5" t="str">
        <f>E8</f>
        <v>MP-----7493</v>
      </c>
      <c r="I5">
        <v>25.93</v>
      </c>
      <c r="J5">
        <f>I5*3</f>
        <v>77.789999999999992</v>
      </c>
      <c r="N5" s="3"/>
    </row>
    <row r="6" spans="1:14" x14ac:dyDescent="0.25">
      <c r="A6" s="23" t="s">
        <v>30</v>
      </c>
      <c r="B6" s="13"/>
      <c r="C6" s="32">
        <f>ROUND(C5*C4,0)</f>
        <v>220074</v>
      </c>
      <c r="D6" s="32"/>
      <c r="E6" s="32"/>
      <c r="H6" s="47" t="s">
        <v>38</v>
      </c>
      <c r="I6" s="47">
        <f>SUM(I3:I5)</f>
        <v>80.849999999999994</v>
      </c>
      <c r="J6" s="47">
        <f>SUM(J3:J5)</f>
        <v>242.54999999999998</v>
      </c>
      <c r="N6" s="3"/>
    </row>
    <row r="7" spans="1:14" x14ac:dyDescent="0.25">
      <c r="A7" s="42" t="s">
        <v>36</v>
      </c>
      <c r="B7" s="15"/>
      <c r="C7" s="15"/>
      <c r="D7" s="15"/>
      <c r="E7" s="15"/>
      <c r="N7" s="3"/>
    </row>
    <row r="8" spans="1:14" x14ac:dyDescent="0.25">
      <c r="A8" s="15" t="s">
        <v>37</v>
      </c>
      <c r="B8" s="15"/>
      <c r="C8" s="46" t="s">
        <v>41</v>
      </c>
      <c r="D8" s="46" t="s">
        <v>42</v>
      </c>
      <c r="E8" s="46" t="s">
        <v>43</v>
      </c>
      <c r="I8" s="53" t="s">
        <v>14</v>
      </c>
      <c r="J8" s="54"/>
      <c r="M8" s="49"/>
      <c r="N8" s="49"/>
    </row>
    <row r="9" spans="1:14" x14ac:dyDescent="0.25">
      <c r="A9" s="15" t="s">
        <v>7</v>
      </c>
      <c r="B9" s="15"/>
      <c r="C9" s="15">
        <v>2001</v>
      </c>
      <c r="D9" s="15">
        <v>2001</v>
      </c>
      <c r="E9" s="15">
        <v>2001</v>
      </c>
      <c r="I9" s="37" t="s">
        <v>19</v>
      </c>
      <c r="J9" s="38">
        <v>6</v>
      </c>
      <c r="M9" s="22"/>
      <c r="N9" s="22"/>
    </row>
    <row r="10" spans="1:14" x14ac:dyDescent="0.25">
      <c r="A10" s="15" t="s">
        <v>0</v>
      </c>
      <c r="B10" s="15"/>
      <c r="C10" s="15">
        <v>1975</v>
      </c>
      <c r="D10" s="15">
        <v>1975</v>
      </c>
      <c r="E10" s="15">
        <v>1975</v>
      </c>
      <c r="F10" t="s">
        <v>10</v>
      </c>
      <c r="I10" s="37" t="s">
        <v>20</v>
      </c>
      <c r="J10" s="38" t="s">
        <v>21</v>
      </c>
      <c r="L10" s="7"/>
    </row>
    <row r="11" spans="1:14" x14ac:dyDescent="0.25">
      <c r="A11" s="15" t="s">
        <v>18</v>
      </c>
      <c r="B11" s="15"/>
      <c r="C11" s="15">
        <f>C9-C10</f>
        <v>26</v>
      </c>
      <c r="D11" s="15">
        <f>D9-D10</f>
        <v>26</v>
      </c>
      <c r="E11" s="15">
        <f>E9-E10</f>
        <v>26</v>
      </c>
      <c r="F11">
        <v>70</v>
      </c>
      <c r="G11">
        <f>F11-C11</f>
        <v>44</v>
      </c>
      <c r="I11" s="37" t="s">
        <v>22</v>
      </c>
      <c r="J11" s="39">
        <v>2722</v>
      </c>
    </row>
    <row r="12" spans="1:14" ht="15.75" customHeight="1" x14ac:dyDescent="0.25">
      <c r="A12" s="15" t="s">
        <v>32</v>
      </c>
      <c r="B12" s="15"/>
      <c r="C12" s="15">
        <v>81.55</v>
      </c>
      <c r="D12" s="15">
        <f>27.74+27.74+27.74</f>
        <v>83.22</v>
      </c>
      <c r="E12" s="15">
        <f>25.93+25.93+25.93</f>
        <v>77.789999999999992</v>
      </c>
      <c r="H12" s="1"/>
      <c r="I12" s="37" t="s">
        <v>23</v>
      </c>
      <c r="J12" s="39">
        <v>3766</v>
      </c>
      <c r="K12" s="2"/>
    </row>
    <row r="13" spans="1:14" ht="16.5" x14ac:dyDescent="0.25">
      <c r="A13" s="15" t="s">
        <v>31</v>
      </c>
      <c r="B13" s="15"/>
      <c r="C13" s="16">
        <v>3766</v>
      </c>
      <c r="D13" s="16">
        <v>3766</v>
      </c>
      <c r="E13" s="16">
        <v>3766</v>
      </c>
      <c r="F13" s="2"/>
      <c r="I13" s="25"/>
      <c r="J13" s="26"/>
      <c r="K13" s="4"/>
      <c r="L13" s="4"/>
      <c r="M13" s="4"/>
    </row>
    <row r="14" spans="1:14" ht="16.5" hidden="1" x14ac:dyDescent="0.25">
      <c r="A14" s="15"/>
      <c r="B14" s="15"/>
      <c r="C14" s="16"/>
      <c r="D14" s="16"/>
      <c r="E14" s="16"/>
      <c r="F14" t="s">
        <v>9</v>
      </c>
      <c r="H14" s="5"/>
      <c r="I14" s="25"/>
      <c r="J14" s="27"/>
      <c r="K14" s="4"/>
      <c r="L14" s="4"/>
      <c r="M14" s="4"/>
    </row>
    <row r="15" spans="1:14" ht="16.5" hidden="1" x14ac:dyDescent="0.3">
      <c r="A15" s="40" t="s">
        <v>1</v>
      </c>
      <c r="B15" s="40"/>
      <c r="C15" s="40">
        <f>100-10</f>
        <v>90</v>
      </c>
      <c r="D15" s="40">
        <f>100-10</f>
        <v>90</v>
      </c>
      <c r="E15" s="40">
        <f>100-10</f>
        <v>90</v>
      </c>
      <c r="H15" s="5"/>
      <c r="I15" s="28"/>
      <c r="J15" s="29"/>
      <c r="K15" s="4"/>
      <c r="L15" s="4"/>
      <c r="M15" s="4"/>
    </row>
    <row r="16" spans="1:14" ht="16.5" hidden="1" x14ac:dyDescent="0.25">
      <c r="A16" s="40" t="s">
        <v>15</v>
      </c>
      <c r="B16" s="40"/>
      <c r="C16" s="41">
        <f>C15*C11/70</f>
        <v>33.428571428571431</v>
      </c>
      <c r="D16" s="41">
        <f>D15*D11/70</f>
        <v>33.428571428571431</v>
      </c>
      <c r="E16" s="41">
        <f>E15*E11/70</f>
        <v>33.428571428571431</v>
      </c>
      <c r="F16" s="4"/>
      <c r="H16" s="5"/>
      <c r="I16" s="25"/>
      <c r="J16" s="26"/>
      <c r="K16" s="4"/>
      <c r="L16" s="4"/>
      <c r="M16" s="4"/>
    </row>
    <row r="17" spans="1:23" ht="16.5" x14ac:dyDescent="0.25">
      <c r="A17" s="15" t="s">
        <v>28</v>
      </c>
      <c r="B17" s="15"/>
      <c r="C17" s="17">
        <v>0.1</v>
      </c>
      <c r="D17" s="17">
        <v>0.1</v>
      </c>
      <c r="E17" s="17">
        <v>0.1</v>
      </c>
      <c r="I17" s="25"/>
      <c r="J17" s="30"/>
      <c r="K17" s="52"/>
      <c r="L17" s="52"/>
      <c r="M17" s="52"/>
    </row>
    <row r="18" spans="1:23" x14ac:dyDescent="0.25">
      <c r="A18" s="15" t="s">
        <v>2</v>
      </c>
      <c r="B18" s="15"/>
      <c r="C18" s="16">
        <f>ROUND(C13*C17,0)</f>
        <v>377</v>
      </c>
      <c r="D18" s="16">
        <f>ROUND(D13*D17,0)</f>
        <v>377</v>
      </c>
      <c r="E18" s="16">
        <f>ROUND(E13*E17,0)</f>
        <v>377</v>
      </c>
      <c r="F18" s="2"/>
      <c r="G18" s="2"/>
    </row>
    <row r="19" spans="1:23" x14ac:dyDescent="0.25">
      <c r="A19" s="15" t="s">
        <v>26</v>
      </c>
      <c r="B19" s="15"/>
      <c r="C19" s="16">
        <f>C13-C18</f>
        <v>3389</v>
      </c>
      <c r="D19" s="16">
        <f>D13-D18</f>
        <v>3389</v>
      </c>
      <c r="E19" s="16">
        <f>E13-E18</f>
        <v>3389</v>
      </c>
    </row>
    <row r="20" spans="1:23" x14ac:dyDescent="0.25">
      <c r="A20" s="14" t="s">
        <v>33</v>
      </c>
      <c r="B20" s="14"/>
      <c r="C20" s="43">
        <f>ROUND(C19*C12,0)</f>
        <v>276373</v>
      </c>
      <c r="D20" s="43">
        <f>ROUND(D19*D12,0)</f>
        <v>282033</v>
      </c>
      <c r="E20" s="43">
        <f>ROUND(E19*E12,0)</f>
        <v>263630</v>
      </c>
      <c r="H20" s="2"/>
      <c r="I20" s="2"/>
      <c r="J20" s="34"/>
    </row>
    <row r="21" spans="1:23" x14ac:dyDescent="0.25">
      <c r="A21" s="14" t="s">
        <v>35</v>
      </c>
      <c r="B21" s="14"/>
      <c r="C21" s="44">
        <f>C20+D20+E20</f>
        <v>822036</v>
      </c>
      <c r="D21" s="44"/>
      <c r="E21" s="44"/>
      <c r="H21" s="2">
        <f>C22</f>
        <v>1042110</v>
      </c>
      <c r="I21" s="2">
        <f>H21</f>
        <v>1042110</v>
      </c>
      <c r="J21" s="34"/>
    </row>
    <row r="22" spans="1:23" x14ac:dyDescent="0.25">
      <c r="A22" s="14" t="s">
        <v>29</v>
      </c>
      <c r="B22" s="14"/>
      <c r="C22" s="44">
        <f>C21+C6</f>
        <v>1042110</v>
      </c>
      <c r="D22" s="44"/>
      <c r="E22" s="44"/>
      <c r="H22" s="2"/>
      <c r="I22" s="2"/>
      <c r="J22" s="34"/>
    </row>
    <row r="23" spans="1:23" x14ac:dyDescent="0.25">
      <c r="A23" s="15" t="s">
        <v>3</v>
      </c>
      <c r="B23" s="15"/>
      <c r="C23" s="18">
        <v>0</v>
      </c>
      <c r="D23" s="18">
        <v>0</v>
      </c>
      <c r="E23" s="18">
        <v>0</v>
      </c>
      <c r="F23" s="48" t="s">
        <v>39</v>
      </c>
      <c r="G23" s="49"/>
      <c r="H23" s="2">
        <v>1000000</v>
      </c>
      <c r="I23" s="36">
        <f>ROUND(I21*1%,0)</f>
        <v>10421</v>
      </c>
      <c r="J23" s="2"/>
    </row>
    <row r="24" spans="1:23" x14ac:dyDescent="0.25">
      <c r="A24" s="15" t="s">
        <v>4</v>
      </c>
      <c r="B24" s="15"/>
      <c r="C24" s="18">
        <v>0</v>
      </c>
      <c r="D24" s="18">
        <v>0</v>
      </c>
      <c r="E24" s="18">
        <v>0</v>
      </c>
      <c r="H24" s="2">
        <f>H21-H23</f>
        <v>42110</v>
      </c>
      <c r="I24">
        <v>20000</v>
      </c>
      <c r="J24" t="s">
        <v>16</v>
      </c>
      <c r="M24" s="1"/>
    </row>
    <row r="25" spans="1:23" x14ac:dyDescent="0.25">
      <c r="A25" s="15"/>
      <c r="B25" s="15"/>
      <c r="C25" s="15"/>
      <c r="D25" s="15"/>
      <c r="E25" s="15"/>
      <c r="F25" s="48" t="s">
        <v>40</v>
      </c>
      <c r="G25" s="49"/>
      <c r="H25" s="2">
        <f>ROUND(H24*8%,0)</f>
        <v>3369</v>
      </c>
      <c r="J25" s="34"/>
      <c r="L25" s="6"/>
      <c r="M25" s="6"/>
    </row>
    <row r="26" spans="1:23" x14ac:dyDescent="0.25">
      <c r="A26" s="19" t="s">
        <v>5</v>
      </c>
      <c r="B26" s="19"/>
      <c r="C26" s="20">
        <f>C24+C23+C22</f>
        <v>1042110</v>
      </c>
      <c r="D26" s="20">
        <f>D21+D23+D24</f>
        <v>0</v>
      </c>
      <c r="E26" s="20">
        <f>E21+E23+E24</f>
        <v>0</v>
      </c>
      <c r="H26" s="34">
        <v>38750</v>
      </c>
      <c r="L26" s="6"/>
    </row>
    <row r="27" spans="1:23" x14ac:dyDescent="0.25">
      <c r="A27" s="21" t="s">
        <v>11</v>
      </c>
      <c r="B27" s="15"/>
      <c r="C27" s="16">
        <v>100</v>
      </c>
      <c r="D27" s="16"/>
      <c r="E27" s="16"/>
      <c r="H27" s="35">
        <f>H25+H26</f>
        <v>42119</v>
      </c>
      <c r="L27" s="6"/>
    </row>
    <row r="28" spans="1:23" x14ac:dyDescent="0.25">
      <c r="A28" s="15" t="s">
        <v>24</v>
      </c>
      <c r="B28" s="15"/>
      <c r="C28" s="16">
        <v>348</v>
      </c>
      <c r="D28" s="16"/>
      <c r="E28" s="16"/>
      <c r="H28" s="2"/>
      <c r="L28" s="1"/>
    </row>
    <row r="29" spans="1:23" x14ac:dyDescent="0.25">
      <c r="A29" s="15" t="s">
        <v>25</v>
      </c>
      <c r="B29" s="15"/>
      <c r="C29" s="16"/>
      <c r="D29" s="16"/>
      <c r="E29" s="16"/>
      <c r="L29" s="6"/>
    </row>
    <row r="30" spans="1:23" x14ac:dyDescent="0.25">
      <c r="A30" s="15" t="s">
        <v>6</v>
      </c>
      <c r="B30" s="15"/>
      <c r="C30" s="16">
        <f>C26*C28/C27</f>
        <v>3626542.8</v>
      </c>
      <c r="D30" s="16"/>
      <c r="E30" s="16"/>
      <c r="G30" s="2"/>
      <c r="L30" s="2"/>
    </row>
    <row r="31" spans="1:23" x14ac:dyDescent="0.25">
      <c r="A31" s="19"/>
      <c r="B31" s="19"/>
      <c r="C31" s="20">
        <f>ROUND(C30,0)</f>
        <v>3626543</v>
      </c>
      <c r="D31" s="20"/>
      <c r="E31" s="20"/>
    </row>
    <row r="32" spans="1:23" x14ac:dyDescent="0.25">
      <c r="I32" t="s">
        <v>44</v>
      </c>
      <c r="W32">
        <f>32.91+37.7</f>
        <v>70.61</v>
      </c>
    </row>
    <row r="33" spans="9:9" x14ac:dyDescent="0.25">
      <c r="I33">
        <v>17</v>
      </c>
    </row>
    <row r="34" spans="9:9" x14ac:dyDescent="0.25">
      <c r="I34">
        <v>37</v>
      </c>
    </row>
    <row r="35" spans="9:9" x14ac:dyDescent="0.25">
      <c r="I35">
        <v>55</v>
      </c>
    </row>
  </sheetData>
  <mergeCells count="7">
    <mergeCell ref="F25:G25"/>
    <mergeCell ref="F23:G23"/>
    <mergeCell ref="A1:C1"/>
    <mergeCell ref="A2:B2"/>
    <mergeCell ref="K17:M17"/>
    <mergeCell ref="M8:N8"/>
    <mergeCell ref="I8:J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XFD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1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C1" zoomScale="160" zoomScaleNormal="160" workbookViewId="0">
      <selection activeCell="K24" sqref="K2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8"/>
      <c r="L51" s="8"/>
      <c r="M51" s="8"/>
      <c r="N51" s="9"/>
    </row>
    <row r="52" spans="11:14" x14ac:dyDescent="0.25">
      <c r="K52" s="8"/>
      <c r="L52" s="8"/>
      <c r="M52" s="8"/>
      <c r="N52" s="9"/>
    </row>
    <row r="53" spans="11:14" x14ac:dyDescent="0.25">
      <c r="K53" s="8"/>
      <c r="L53" s="8"/>
      <c r="M53" s="8"/>
      <c r="N53" s="9"/>
    </row>
    <row r="54" spans="11:14" x14ac:dyDescent="0.25">
      <c r="K54" s="8"/>
      <c r="L54" s="8"/>
      <c r="M54" s="8"/>
      <c r="N54" s="9"/>
    </row>
    <row r="55" spans="11:14" x14ac:dyDescent="0.25">
      <c r="K55" s="8"/>
      <c r="L55" s="8"/>
      <c r="M55" s="8"/>
      <c r="N55" s="9"/>
    </row>
    <row r="56" spans="11:14" x14ac:dyDescent="0.25">
      <c r="K56" s="8"/>
      <c r="L56" s="8"/>
      <c r="M56" s="8"/>
      <c r="N56" s="9"/>
    </row>
    <row r="57" spans="11:14" x14ac:dyDescent="0.25">
      <c r="K57" s="8"/>
      <c r="L57" s="8"/>
      <c r="M57" s="8"/>
      <c r="N57" s="9"/>
    </row>
    <row r="58" spans="11:14" x14ac:dyDescent="0.25">
      <c r="K58" s="8"/>
      <c r="L58" s="8"/>
      <c r="M58" s="8"/>
      <c r="N58" s="9"/>
    </row>
    <row r="59" spans="11:14" x14ac:dyDescent="0.25">
      <c r="K59" s="55"/>
      <c r="L59" s="56"/>
      <c r="M59" s="57"/>
      <c r="N59" s="10"/>
    </row>
  </sheetData>
  <mergeCells count="1">
    <mergeCell ref="K59:M5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5F190-59B8-45E8-AC0A-99B83441CFDB}">
  <dimension ref="I14:L25"/>
  <sheetViews>
    <sheetView workbookViewId="0">
      <selection activeCell="I32" sqref="I32"/>
    </sheetView>
  </sheetViews>
  <sheetFormatPr defaultRowHeight="15" x14ac:dyDescent="0.25"/>
  <sheetData>
    <row r="14" spans="9:12" ht="15.75" thickBot="1" x14ac:dyDescent="0.3"/>
    <row r="15" spans="9:12" ht="16.5" customHeight="1" thickBot="1" x14ac:dyDescent="0.3">
      <c r="I15" s="62" t="s">
        <v>45</v>
      </c>
      <c r="J15" s="63"/>
      <c r="K15" s="63"/>
      <c r="L15" s="64"/>
    </row>
    <row r="16" spans="9:12" ht="16.5" thickBot="1" x14ac:dyDescent="0.3">
      <c r="I16" s="58" t="s">
        <v>46</v>
      </c>
      <c r="J16" s="59">
        <v>25.93</v>
      </c>
      <c r="K16" s="59">
        <v>27.18</v>
      </c>
      <c r="L16" s="59">
        <v>27.74</v>
      </c>
    </row>
    <row r="17" spans="9:12" ht="19.5" thickBot="1" x14ac:dyDescent="0.3">
      <c r="I17" s="58" t="s">
        <v>47</v>
      </c>
      <c r="J17" s="59">
        <v>25.93</v>
      </c>
      <c r="K17" s="59">
        <v>27.18</v>
      </c>
      <c r="L17" s="59">
        <v>27.74</v>
      </c>
    </row>
    <row r="18" spans="9:12" ht="19.5" thickBot="1" x14ac:dyDescent="0.3">
      <c r="I18" s="58" t="s">
        <v>48</v>
      </c>
      <c r="J18" s="59">
        <v>25.93</v>
      </c>
      <c r="K18" s="59">
        <v>27.18</v>
      </c>
      <c r="L18" s="59">
        <v>27.74</v>
      </c>
    </row>
    <row r="19" spans="9:12" ht="16.5" thickBot="1" x14ac:dyDescent="0.3">
      <c r="I19" s="60" t="s">
        <v>49</v>
      </c>
      <c r="J19" s="61">
        <v>77.790000000000006</v>
      </c>
      <c r="K19" s="61">
        <v>81.540000000000006</v>
      </c>
      <c r="L19" s="61">
        <v>83.22</v>
      </c>
    </row>
    <row r="20" spans="9:12" ht="15.75" x14ac:dyDescent="0.25">
      <c r="I20" s="66"/>
      <c r="J20" s="67"/>
      <c r="K20" s="67"/>
      <c r="L20" s="68"/>
    </row>
    <row r="21" spans="9:12" ht="15.75" x14ac:dyDescent="0.25">
      <c r="I21" s="65"/>
      <c r="J21" s="69"/>
      <c r="K21" s="69"/>
      <c r="L21" s="70"/>
    </row>
    <row r="22" spans="9:12" ht="16.5" thickBot="1" x14ac:dyDescent="0.3">
      <c r="I22" s="71"/>
      <c r="J22" s="72"/>
      <c r="K22" s="72"/>
      <c r="L22" s="73"/>
    </row>
    <row r="23" spans="9:12" ht="16.5" thickBot="1" x14ac:dyDescent="0.3">
      <c r="I23" s="74">
        <v>27.18</v>
      </c>
      <c r="J23" s="75"/>
      <c r="K23" s="75"/>
      <c r="L23" s="76"/>
    </row>
    <row r="24" spans="9:12" ht="16.5" thickBot="1" x14ac:dyDescent="0.3">
      <c r="I24" s="74">
        <v>27.74</v>
      </c>
      <c r="J24" s="75"/>
      <c r="K24" s="75"/>
      <c r="L24" s="76"/>
    </row>
    <row r="25" spans="9:12" ht="16.5" thickBot="1" x14ac:dyDescent="0.3">
      <c r="I25" s="62">
        <v>80.849999999999994</v>
      </c>
      <c r="J25" s="63"/>
      <c r="K25" s="63"/>
      <c r="L25" s="64"/>
    </row>
  </sheetData>
  <mergeCells count="7">
    <mergeCell ref="I25:L25"/>
    <mergeCell ref="I15:L15"/>
    <mergeCell ref="I20:L20"/>
    <mergeCell ref="I21:L21"/>
    <mergeCell ref="I22:L22"/>
    <mergeCell ref="I23:L23"/>
    <mergeCell ref="I24:L2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2001-rate</vt:lpstr>
      <vt:lpstr>2022-RR</vt:lpstr>
      <vt:lpstr>Area page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2024-07-15T12:10:17Z</dcterms:modified>
</cp:coreProperties>
</file>