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9040" windowHeight="15840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7" i="1" l="1"/>
  <c r="L20" i="1" l="1"/>
  <c r="I24" i="1"/>
  <c r="H24" i="1"/>
  <c r="H22" i="1"/>
  <c r="H21" i="1"/>
  <c r="H17" i="1"/>
  <c r="L18" i="1"/>
  <c r="I17" i="1"/>
  <c r="D7" i="1"/>
  <c r="H11" i="1"/>
  <c r="B20" i="1"/>
  <c r="D20" i="1"/>
  <c r="D21" i="1"/>
  <c r="H13" i="1"/>
  <c r="F8" i="1"/>
  <c r="G13" i="1"/>
  <c r="D19" i="1" l="1"/>
  <c r="D18" i="1"/>
  <c r="E8" i="1"/>
  <c r="D16" i="1"/>
  <c r="C20" i="1" l="1"/>
  <c r="B30" i="1"/>
  <c r="B28" i="1"/>
  <c r="C27" i="1"/>
  <c r="J29" i="1"/>
  <c r="A37" i="1"/>
  <c r="A36" i="1"/>
  <c r="F7" i="1"/>
  <c r="C10" i="1"/>
  <c r="C11" i="1" s="1"/>
  <c r="C8" i="1"/>
  <c r="C6" i="1"/>
  <c r="C12" i="1" s="1"/>
  <c r="C13" i="1" s="1"/>
  <c r="C5" i="1"/>
  <c r="C14" i="1" s="1"/>
  <c r="C15" i="1" s="1"/>
  <c r="C17" i="1" s="1"/>
  <c r="E7" i="1"/>
  <c r="E6" i="1"/>
  <c r="F6" i="1" s="1"/>
  <c r="C21" i="1" l="1"/>
  <c r="C19" i="1"/>
  <c r="C18" i="1"/>
  <c r="I30" i="1"/>
  <c r="F41" i="1" l="1"/>
  <c r="G41" i="1" s="1"/>
  <c r="C41" i="1"/>
  <c r="F40" i="1"/>
  <c r="C40" i="1"/>
  <c r="C39" i="1"/>
  <c r="C38" i="1"/>
  <c r="F38" i="1"/>
  <c r="G38" i="1" s="1"/>
  <c r="B10" i="1"/>
  <c r="B11" i="1" s="1"/>
  <c r="B8" i="1"/>
  <c r="B6" i="1"/>
  <c r="B5" i="1"/>
  <c r="B14" i="1" s="1"/>
  <c r="G40" i="1" l="1"/>
  <c r="B12" i="1"/>
  <c r="B13" i="1" s="1"/>
  <c r="B15" i="1" s="1"/>
  <c r="C37" i="1"/>
  <c r="C36" i="1"/>
  <c r="C35" i="1"/>
  <c r="B17" i="1" l="1"/>
  <c r="D17" i="1" s="1"/>
  <c r="I35" i="1"/>
  <c r="I31" i="1"/>
  <c r="B18" i="1" l="1"/>
  <c r="B19" i="1"/>
  <c r="B21" i="1"/>
  <c r="I27" i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G37" i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<sst xmlns="http://schemas.openxmlformats.org/spreadsheetml/2006/main" count="31" uniqueCount="29">
  <si>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</si>
  <si>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</si>
  <si>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</si>
  <si>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</si>
  <si>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</si>
  <si>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</si>
  <si>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</si>
  <si>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</si>
  <si>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</si>
  <si>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</si>
  <si>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</si>
  <si>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</si>
  <si>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</si>
  <si>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</si>
  <si>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</si>
  <si>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</si>
  <si>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</si>
  <si>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</si>
  <si>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</si>
  <si>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</si>
  <si>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</si>
  <si>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</si>
  <si>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</si>
  <si>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</si>
  <si>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</si>
  <si>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</si>
  <si>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Measurement Carpet area</t>
  </si>
  <si>
    <t>Total Value</t>
  </si>
  <si>
    <t xml:space="preserve">Flat No.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</si>
</sst>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0" fillId="0" borderId="1" xfId="0" applyNumberFormat="1" applyFont="1" applyBorder="1"/>
    <xf numFmtId="0" fontId="0" fillId="0" borderId="1" xfId="0" applyFont="1" applyBorder="1"/>
    <xf numFmtId="43" fontId="0" fillId="0" borderId="0" xfId="1" applyFont="1"/>
    <xf numFmtId="164" fontId="0" fillId="0" borderId="0" xfId="0" applyNumberForma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360838</xdr:colOff>
      <xdr:row>42</xdr:row>
      <xdr:rowOff>160905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EE5018-2DBE-4A36-B099-A07D273F8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5238" cy="8161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256076</xdr:colOff>
      <xdr:row>38</xdr:row>
      <xdr:rowOff>151476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364293-DCC0-46DB-937A-D1CC361A5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0476" cy="73904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370362</xdr:colOff>
      <xdr:row>42</xdr:row>
      <xdr:rowOff>84714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BC3626-9833-4AD1-AD29-F1A46B61B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04762" cy="80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341714</xdr:colOff>
      <xdr:row>43</xdr:row>
      <xdr:rowOff>37071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B41DD7-F032-49BB-BE80-54AEBF49C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85714" cy="8228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4"/>
  <sheetViews>
    <sheetView tabSelected="1" zoomScaleNormal="100" workbookViewId="0">
      <selection activeCell="E18" sqref="E18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2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 t="s">
        <v>28</v>
      </c>
      <c r="B2" s="27">
        <v>705</v>
      </c>
      <c r="C2" s="27">
        <v>706</v>
      </c>
      <c r="D2" s="9" t="s">
        <v>27</v>
      </c>
      <c r="E2" t="s">
        <v>13</v>
      </c>
    </row>
    <row r="3" spans="1:17" ht="16.5" x14ac:dyDescent="0.3">
      <c r="A3" s="16" t="s">
        <v>0</v>
      </c>
      <c r="B3" s="28">
        <v>28500</v>
      </c>
      <c r="C3" s="17">
        <v>28500</v>
      </c>
      <c r="D3" s="52"/>
      <c r="E3">
        <v>2015</v>
      </c>
      <c r="F3" s="3">
        <v>2024</v>
      </c>
      <c r="G3" s="4">
        <f>F3-E3</f>
        <v>9</v>
      </c>
      <c r="L3" s="3"/>
      <c r="M3" s="4"/>
    </row>
    <row r="4" spans="1:17" ht="33" x14ac:dyDescent="0.3">
      <c r="A4" s="18" t="s">
        <v>1</v>
      </c>
      <c r="B4" s="28">
        <v>3000</v>
      </c>
      <c r="C4" s="17">
        <v>3000</v>
      </c>
      <c r="D4" s="52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25500</v>
      </c>
      <c r="C5" s="17">
        <f>C3-C4</f>
        <v>25500</v>
      </c>
      <c r="D5" s="52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>
        <f>C4</f>
        <v>3000</v>
      </c>
      <c r="D6" s="52"/>
      <c r="E6" s="51">
        <f>45.44*10.764</f>
        <v>489.11615999999992</v>
      </c>
      <c r="F6" s="3">
        <f>E6*1.2</f>
        <v>586.93939199999988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9</v>
      </c>
      <c r="C7" s="20">
        <v>9</v>
      </c>
      <c r="D7" s="42">
        <f>100-C7</f>
        <v>91</v>
      </c>
      <c r="E7" s="51">
        <f>45.44*10.764</f>
        <v>489.11615999999992</v>
      </c>
      <c r="F7" s="3">
        <f>E7*1.2</f>
        <v>586.93939199999988</v>
      </c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51</v>
      </c>
      <c r="C8" s="20">
        <f>C9-C7</f>
        <v>51</v>
      </c>
      <c r="D8" s="42"/>
      <c r="E8" s="6">
        <f>SUM(E6:E7)</f>
        <v>978.23231999999985</v>
      </c>
      <c r="F8" s="3">
        <f>E8*1.2</f>
        <v>1173.8787839999998</v>
      </c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>
        <v>60</v>
      </c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13.5</v>
      </c>
      <c r="C10" s="20">
        <f>90*C7/C9</f>
        <v>13.5</v>
      </c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0.13500000000000001</v>
      </c>
      <c r="C11" s="37">
        <f>C10%</f>
        <v>0.13500000000000001</v>
      </c>
      <c r="D11" s="43"/>
      <c r="G11" s="13">
        <v>489</v>
      </c>
      <c r="H11" s="51">
        <f>G11*1.2</f>
        <v>586.79999999999995</v>
      </c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405</v>
      </c>
      <c r="C12" s="21">
        <f>C6*C11</f>
        <v>405</v>
      </c>
      <c r="D12" s="44"/>
      <c r="G12" s="13">
        <v>489</v>
      </c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2595</v>
      </c>
      <c r="C13" s="21">
        <f>C6-C12</f>
        <v>2595</v>
      </c>
      <c r="D13" s="44"/>
      <c r="G13" s="13">
        <f>SUM(G11:G12)</f>
        <v>978</v>
      </c>
      <c r="H13" s="51">
        <f>G13*1.2</f>
        <v>1173.5999999999999</v>
      </c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25500</v>
      </c>
      <c r="C14" s="17">
        <f>C5</f>
        <v>25500</v>
      </c>
      <c r="D14" s="52"/>
      <c r="E14" t="s">
        <v>26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28095</v>
      </c>
      <c r="C15" s="17">
        <f>C14+C13</f>
        <v>28095</v>
      </c>
      <c r="D15" s="52"/>
      <c r="E15">
        <v>1050</v>
      </c>
      <c r="G15" s="13"/>
      <c r="H15" s="13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489</v>
      </c>
      <c r="C16" s="38">
        <v>489</v>
      </c>
      <c r="D16" s="53">
        <f>SUM(B16:C16)</f>
        <v>978</v>
      </c>
      <c r="E16" s="5"/>
      <c r="F16" s="5"/>
      <c r="G16" s="5"/>
      <c r="H16" s="6">
        <v>145600</v>
      </c>
      <c r="L16" s="54">
        <v>1174</v>
      </c>
      <c r="M16" s="33"/>
    </row>
    <row r="17" spans="1:14" ht="16.5" x14ac:dyDescent="0.3">
      <c r="A17" s="16" t="s">
        <v>11</v>
      </c>
      <c r="B17" s="23">
        <f>B15*B16</f>
        <v>13738455</v>
      </c>
      <c r="C17" s="23">
        <f>C15*C16</f>
        <v>13738455</v>
      </c>
      <c r="D17" s="23">
        <f>C17+B17</f>
        <v>27476910</v>
      </c>
      <c r="E17" s="5">
        <f>D17/1174</f>
        <v>23404.522998296423</v>
      </c>
      <c r="F17" s="36"/>
      <c r="G17" s="5"/>
      <c r="H17" s="6">
        <f>H16/100*105</f>
        <v>152880</v>
      </c>
      <c r="I17" s="55">
        <f>H17/10.764</f>
        <v>14202.898550724638</v>
      </c>
      <c r="L17" s="54">
        <v>13444</v>
      </c>
      <c r="M17" s="5"/>
      <c r="N17" s="6"/>
    </row>
    <row r="18" spans="1:14" ht="16.5" x14ac:dyDescent="0.3">
      <c r="A18" s="16" t="s">
        <v>24</v>
      </c>
      <c r="B18" s="23">
        <f>B17*0.9</f>
        <v>12364609.5</v>
      </c>
      <c r="C18" s="23">
        <f>C17*0.9</f>
        <v>12364609.5</v>
      </c>
      <c r="D18" s="23">
        <f>D17*0.9</f>
        <v>24729219</v>
      </c>
      <c r="E18" s="5"/>
      <c r="F18" s="36"/>
      <c r="G18" s="5"/>
      <c r="H18" s="6"/>
      <c r="I18" s="55"/>
      <c r="L18" s="54">
        <f>L17*L16</f>
        <v>15783256</v>
      </c>
      <c r="M18" s="5"/>
      <c r="N18" s="6"/>
    </row>
    <row r="19" spans="1:14" ht="16.5" x14ac:dyDescent="0.3">
      <c r="A19" s="16" t="s">
        <v>25</v>
      </c>
      <c r="B19" s="23">
        <f>B17*0.8</f>
        <v>10990764</v>
      </c>
      <c r="C19" s="23">
        <f>C17*0.8</f>
        <v>10990764</v>
      </c>
      <c r="D19" s="23">
        <f>D17*0.8</f>
        <v>21981528</v>
      </c>
      <c r="E19" s="5"/>
      <c r="F19" s="36"/>
      <c r="G19" s="5"/>
      <c r="H19" s="6">
        <v>62080</v>
      </c>
      <c r="I19" s="55"/>
      <c r="M19" s="5"/>
      <c r="N19" s="6"/>
    </row>
    <row r="20" spans="1:14" ht="16.5" x14ac:dyDescent="0.3">
      <c r="A20" s="16" t="s">
        <v>12</v>
      </c>
      <c r="B20" s="24">
        <f>587*B4</f>
        <v>1761000</v>
      </c>
      <c r="C20" s="24">
        <f>587*C4</f>
        <v>1761000</v>
      </c>
      <c r="D20" s="23">
        <f>B20+C20</f>
        <v>3522000</v>
      </c>
      <c r="E20" s="6"/>
      <c r="F20" s="5"/>
      <c r="I20" s="55"/>
      <c r="L20" s="6">
        <f>H17-H16</f>
        <v>7280</v>
      </c>
    </row>
    <row r="21" spans="1:14" ht="16.5" x14ac:dyDescent="0.3">
      <c r="A21" s="19" t="s">
        <v>16</v>
      </c>
      <c r="B21" s="24">
        <f>B17*0.03/12</f>
        <v>34346.137499999997</v>
      </c>
      <c r="C21" s="39">
        <f>C17*0.03/12</f>
        <v>34346.137499999997</v>
      </c>
      <c r="D21" s="23">
        <f>D17*0.03/12</f>
        <v>68692.274999999994</v>
      </c>
      <c r="E21" s="6"/>
      <c r="F21" s="5"/>
      <c r="H21" s="6">
        <f>H17-H19</f>
        <v>90800</v>
      </c>
      <c r="I21" s="55"/>
    </row>
    <row r="22" spans="1:14" x14ac:dyDescent="0.25">
      <c r="B22" s="12"/>
      <c r="H22" s="6">
        <f>H21*91%</f>
        <v>82628</v>
      </c>
      <c r="I22" s="55"/>
    </row>
    <row r="23" spans="1:14" x14ac:dyDescent="0.25">
      <c r="B23" s="12"/>
      <c r="I23" s="55"/>
    </row>
    <row r="24" spans="1:14" x14ac:dyDescent="0.25">
      <c r="H24" s="6">
        <f>H22+H19</f>
        <v>144708</v>
      </c>
      <c r="I24" s="55">
        <f>H24/10.764</f>
        <v>13443.701226309922</v>
      </c>
    </row>
    <row r="25" spans="1:14" x14ac:dyDescent="0.25">
      <c r="C25" t="s">
        <v>14</v>
      </c>
      <c r="I25" s="55"/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480</v>
      </c>
      <c r="C27" s="8">
        <f>B27*1.2</f>
        <v>576</v>
      </c>
      <c r="D27" s="8"/>
      <c r="E27" s="8">
        <v>15000000</v>
      </c>
      <c r="F27" s="10">
        <f t="shared" ref="F27:F33" si="0">E27/B27</f>
        <v>31250</v>
      </c>
      <c r="G27" s="10">
        <f>E27/C27</f>
        <v>26041.666666666668</v>
      </c>
      <c r="H27" s="10" t="e">
        <f>E27/#REF!</f>
        <v>#REF!</v>
      </c>
      <c r="I27" s="8">
        <f>C27/B27</f>
        <v>1.2</v>
      </c>
      <c r="J27" s="15"/>
    </row>
    <row r="28" spans="1:14" ht="17.25" x14ac:dyDescent="0.3">
      <c r="B28" s="9">
        <f>C28/1.2</f>
        <v>762.5</v>
      </c>
      <c r="C28" s="8">
        <v>915</v>
      </c>
      <c r="D28" s="8"/>
      <c r="E28" s="8">
        <v>22500000</v>
      </c>
      <c r="F28" s="10">
        <f t="shared" si="0"/>
        <v>29508.196721311477</v>
      </c>
      <c r="G28" s="10">
        <f>E28/C28</f>
        <v>24590.163934426229</v>
      </c>
      <c r="H28" s="10" t="e">
        <f>E28/#REF!</f>
        <v>#REF!</v>
      </c>
      <c r="I28" s="8">
        <f>C28/B28</f>
        <v>1.2</v>
      </c>
      <c r="J28" s="15"/>
    </row>
    <row r="29" spans="1:14" x14ac:dyDescent="0.25">
      <c r="B29" s="9"/>
      <c r="C29" s="8"/>
      <c r="D29" s="8"/>
      <c r="E29" s="10"/>
      <c r="F29" s="10" t="e">
        <f t="shared" si="0"/>
        <v>#DIV/0!</v>
      </c>
      <c r="G29" s="10" t="e">
        <f t="shared" ref="G29:G33" si="1">E29/C29</f>
        <v>#DIV/0!</v>
      </c>
      <c r="H29" s="10" t="e">
        <f>E29/#REF!</f>
        <v>#REF!</v>
      </c>
      <c r="I29" s="8"/>
      <c r="J29" t="e">
        <f>D29/B29</f>
        <v>#DIV/0!</v>
      </c>
    </row>
    <row r="30" spans="1:14" x14ac:dyDescent="0.25">
      <c r="B30" s="9">
        <f>C30/1.2</f>
        <v>833.33333333333337</v>
      </c>
      <c r="C30" s="8">
        <v>1000</v>
      </c>
      <c r="D30" s="8"/>
      <c r="E30" s="10">
        <v>24000000</v>
      </c>
      <c r="F30" s="10">
        <f t="shared" si="0"/>
        <v>28800</v>
      </c>
      <c r="G30" s="10">
        <f t="shared" si="1"/>
        <v>24000</v>
      </c>
      <c r="H30" s="10" t="e">
        <f>E30/#REF!</f>
        <v>#REF!</v>
      </c>
      <c r="I30" s="8">
        <f>D30/B30</f>
        <v>0</v>
      </c>
    </row>
    <row r="31" spans="1:14" x14ac:dyDescent="0.25">
      <c r="B31" s="9"/>
      <c r="C31" s="25">
        <v>1080</v>
      </c>
      <c r="E31" s="26">
        <v>27000000</v>
      </c>
      <c r="F31" s="26" t="e">
        <f t="shared" si="0"/>
        <v>#DIV/0!</v>
      </c>
      <c r="G31" s="10">
        <f t="shared" si="1"/>
        <v>25000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9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9" x14ac:dyDescent="0.25">
      <c r="C35" t="e">
        <f t="shared" ref="C35:C41" si="2">B35/A35</f>
        <v>#DIV/0!</v>
      </c>
      <c r="D35">
        <v>875000</v>
      </c>
      <c r="E35">
        <v>30000</v>
      </c>
      <c r="F35">
        <f>E35+D35+B35</f>
        <v>905000</v>
      </c>
      <c r="G35" t="e">
        <f>F35/A35</f>
        <v>#DIV/0!</v>
      </c>
      <c r="H35" s="6"/>
      <c r="I35" s="6">
        <f>B15/C36</f>
        <v>1.14218626704</v>
      </c>
    </row>
    <row r="36" spans="1:9" x14ac:dyDescent="0.25">
      <c r="A36">
        <f>84.98*10.764</f>
        <v>914.72471999999993</v>
      </c>
      <c r="B36" s="7">
        <v>22500000</v>
      </c>
      <c r="C36">
        <f t="shared" si="2"/>
        <v>24597.564172093218</v>
      </c>
      <c r="D36">
        <v>882000</v>
      </c>
      <c r="E36">
        <v>30000</v>
      </c>
      <c r="F36">
        <f>E36+D36+B36</f>
        <v>23412000</v>
      </c>
      <c r="G36">
        <f>F36/A36</f>
        <v>25594.58543986873</v>
      </c>
      <c r="H36" s="6"/>
    </row>
    <row r="37" spans="1:9" x14ac:dyDescent="0.25">
      <c r="A37">
        <f>124.9*10.764</f>
        <v>1344.4236000000001</v>
      </c>
      <c r="B37" s="7">
        <v>27500000</v>
      </c>
      <c r="C37">
        <f t="shared" si="2"/>
        <v>20454.862589439814</v>
      </c>
      <c r="G37" t="e">
        <f>F37/#REF!</f>
        <v>#REF!</v>
      </c>
    </row>
    <row r="38" spans="1:9" ht="15.75" x14ac:dyDescent="0.25">
      <c r="A38" s="48"/>
      <c r="B38" s="49">
        <v>5353000</v>
      </c>
      <c r="C38" s="50" t="e">
        <f t="shared" si="2"/>
        <v>#DIV/0!</v>
      </c>
      <c r="D38" s="50">
        <v>899500</v>
      </c>
      <c r="E38" s="50">
        <v>30000</v>
      </c>
      <c r="F38" s="50">
        <f>E38+D38+B38</f>
        <v>6282500</v>
      </c>
      <c r="G38" s="50" t="e">
        <f>F38/A38</f>
        <v>#DIV/0!</v>
      </c>
    </row>
    <row r="39" spans="1:9" ht="15.75" x14ac:dyDescent="0.25">
      <c r="A39" s="30"/>
      <c r="C39" t="e">
        <f t="shared" si="2"/>
        <v>#DIV/0!</v>
      </c>
    </row>
    <row r="40" spans="1:9" ht="15.75" x14ac:dyDescent="0.25">
      <c r="A40" s="48"/>
      <c r="B40" s="49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9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9" ht="15.75" x14ac:dyDescent="0.25">
      <c r="A42" s="30"/>
    </row>
    <row r="43" spans="1:9" ht="15.75" x14ac:dyDescent="0.25">
      <c r="A43" s="30"/>
    </row>
    <row r="44" spans="1:9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9" sqref="I29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Z46" sqref="Z4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2024-07-29T07:35:48Z</dcterms:modified>
</cp:coreProperties>
</file>