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Project\Mumbai Main Branch\Dadamiya Emerald\Builder\"/>
    </mc:Choice>
  </mc:AlternateContent>
  <xr:revisionPtr revIDLastSave="0" documentId="13_ncr:1_{2AB836AF-F425-49CB-8922-C0A315FB888B}" xr6:coauthVersionLast="47" xr6:coauthVersionMax="47" xr10:uidLastSave="{00000000-0000-0000-0000-000000000000}"/>
  <bookViews>
    <workbookView xWindow="-120" yWindow="-120" windowWidth="29040" windowHeight="15720" activeTab="1" xr2:uid="{00000000-000D-0000-FFFF-FFFF00000000}"/>
  </bookViews>
  <sheets>
    <sheet name="Table A &amp; B" sheetId="2" r:id="rId1"/>
    <sheet name="Table C Sold" sheetId="3" r:id="rId2"/>
    <sheet name="Table C Unsold" sheetId="4" r:id="rId3"/>
    <sheet name="Table D &amp; E" sheetId="5" r:id="rId4"/>
  </sheets>
  <definedNames>
    <definedName name="_xlnm._FilterDatabase" localSheetId="2" hidden="1">'Table C Unsold'!$A$2:$K$54</definedName>
    <definedName name="_xlnm.Print_Area" localSheetId="1">'Table C Sold'!$A$1:$H$56</definedName>
    <definedName name="_xlnm.Print_Area" localSheetId="2">'Table C Unsold'!$A$1:$E$54</definedName>
    <definedName name="_xlnm.Print_Area" localSheetId="3">'Table D &amp; E'!$A$1:$E$41</definedName>
    <definedName name="_xlnm.Print_Titles" localSheetId="1">'Table C Sold'!$4:$4</definedName>
    <definedName name="_xlnm.Print_Titles" localSheetId="2">'Table C Unsold'!$2:$2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3" l="1"/>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12" i="3"/>
  <c r="D22" i="5"/>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6" i="4"/>
  <c r="A7" i="4" s="1"/>
  <c r="E6" i="4"/>
  <c r="D48" i="2" l="1"/>
  <c r="D63" i="2"/>
  <c r="E47" i="4" l="1"/>
  <c r="D56" i="3" l="1"/>
  <c r="E12" i="4"/>
  <c r="E9" i="4"/>
  <c r="D64" i="2" l="1"/>
  <c r="D22" i="2"/>
  <c r="E13" i="4" l="1"/>
  <c r="E11"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0" i="4"/>
  <c r="E8" i="4"/>
  <c r="E7" i="4"/>
  <c r="E5" i="4"/>
  <c r="E52" i="4"/>
  <c r="E51" i="4"/>
  <c r="A8" i="4"/>
  <c r="D66" i="2"/>
  <c r="D47" i="2"/>
  <c r="D29" i="2"/>
  <c r="A9" i="4" l="1"/>
  <c r="A10" i="4" s="1"/>
  <c r="A11" i="4" s="1"/>
  <c r="A12" i="4" l="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E5" i="5" l="1"/>
  <c r="D57" i="2"/>
  <c r="D37" i="2"/>
  <c r="D48" i="4"/>
  <c r="D53" i="4"/>
  <c r="E53" i="4"/>
  <c r="D54" i="4" l="1"/>
  <c r="E6" i="5" s="1"/>
  <c r="D67" i="2"/>
  <c r="E48" i="4"/>
  <c r="F52" i="4" s="1"/>
  <c r="D38" i="2"/>
  <c r="C27" i="5" s="1"/>
  <c r="C22" i="5" s="1"/>
  <c r="D27" i="5" l="1"/>
  <c r="C26" i="5"/>
  <c r="D69" i="2"/>
  <c r="D71" i="2" s="1"/>
  <c r="E22" i="5"/>
  <c r="E4" i="5"/>
  <c r="D68" i="2"/>
  <c r="E54" i="4"/>
  <c r="E7" i="5" s="1"/>
  <c r="E26" i="5" l="1"/>
  <c r="D26" i="5"/>
  <c r="E27" i="5"/>
  <c r="E8" i="5"/>
  <c r="F53" i="4"/>
  <c r="F54" i="4" s="1"/>
</calcChain>
</file>

<file path=xl/sharedStrings.xml><?xml version="1.0" encoding="utf-8"?>
<sst xmlns="http://schemas.openxmlformats.org/spreadsheetml/2006/main" count="409" uniqueCount="201">
  <si>
    <t>Form-3</t>
  </si>
  <si>
    <t>(See Regulation-3)</t>
  </si>
  <si>
    <t xml:space="preserve">CHARTERED ACCOUNTANT CERIFICATE </t>
  </si>
  <si>
    <t>(FOR REGISTRATION OF A PROJECT AND SUBSEQUENT WITHRAWAL OF MONEY )</t>
  </si>
  <si>
    <t>To,</t>
  </si>
  <si>
    <t>Dadamiya Infrastructure LLP</t>
  </si>
  <si>
    <t>Sir,</t>
  </si>
  <si>
    <t>Table-A Estimated cost of the project (at the time of registration of project)</t>
  </si>
  <si>
    <t>Sr No.</t>
  </si>
  <si>
    <t>Particulars</t>
  </si>
  <si>
    <t>Amount (Rs.)</t>
  </si>
  <si>
    <t>Estimated Cost (At the time of registration of project)</t>
  </si>
  <si>
    <t>1. i)</t>
  </si>
  <si>
    <t xml:space="preserve">Land Cost: </t>
  </si>
  <si>
    <t>a)</t>
  </si>
  <si>
    <t>Value of the  Land as ascertained from the Annual Statement of Rates (ASR)</t>
  </si>
  <si>
    <t>b)</t>
  </si>
  <si>
    <t>Estimated amount of premium payable to obtain development rights, FSI, additional FSI, fungible area, and any other incentive/concession in deficiency under DCR from Local authority or State Government/UT Administration or any Statutory authority</t>
  </si>
  <si>
    <t>c)</t>
  </si>
  <si>
    <t>d)</t>
  </si>
  <si>
    <t>e)</t>
  </si>
  <si>
    <t>Estimated Land Premium payable as per annual statement of rates (ASR) for redevelopment of land owned by public authorities</t>
  </si>
  <si>
    <t>f)</t>
  </si>
  <si>
    <t>Under Rehabilitation scheme:</t>
  </si>
  <si>
    <t>i)</t>
  </si>
  <si>
    <t>Estimated construction cost of rehab building including site development and infrastructure for the same as certified  by engineer</t>
  </si>
  <si>
    <t>ii)</t>
  </si>
  <si>
    <t>Estimated cost towards clearance of land of all or any encumbrances including cost of removal of legal/illegal occupants, cost for providing temporary transit accomodation or rent in lieu of Transit Accomodation, overhead cost, amounts payable to slum dwellers, tenants, apartment owners or appropriate authority or government or concessionaire which are not refundable and so on.</t>
  </si>
  <si>
    <t>iii)</t>
  </si>
  <si>
    <t>Estimated cost of ASR Linked premium fees, charges and security deposits or maintenance deposit or any amount whatsoever payable to any authorities towards and in project of rehabilitation</t>
  </si>
  <si>
    <t>iv)</t>
  </si>
  <si>
    <t xml:space="preserve">Any other cost including interest estimated on the borrowing done specifically for construction of rehabilitation component. </t>
  </si>
  <si>
    <t>Sub Total of Land Cost Rs</t>
  </si>
  <si>
    <t xml:space="preserve">   ii)</t>
  </si>
  <si>
    <t>Development Cost / Cost of Construction of building:</t>
  </si>
  <si>
    <t>a</t>
  </si>
  <si>
    <t>Estimated Cost of Construction as certified by Engineer</t>
  </si>
  <si>
    <t>b</t>
  </si>
  <si>
    <t>Cost incurred on additional items not included in estimated cost 
(As per engineer certificate)</t>
  </si>
  <si>
    <t>c</t>
  </si>
  <si>
    <t xml:space="preserve">Estimated Expenditure for development of entire project excluding cost of construction as per (i) above i.e. salaries, consultant fees, site overheads, development works, cost of service (including water, electricity, sewerage, drainage, layout roads etc.), absorbed costs (attributable to this project) of machineries and equipment including its hire and maintenance costs, consumables etc. </t>
  </si>
  <si>
    <t>d</t>
  </si>
  <si>
    <t>Estimated Taxes, cess, fees, charges, premiums, interest etc. payable to Statutory Authority.</t>
  </si>
  <si>
    <t>e</t>
  </si>
  <si>
    <t>Interest payable to financial institutions, scheduled banks, non-banking financial institution (NBFC) or money lenders on construction funding or money borrowed for construction.</t>
  </si>
  <si>
    <t>Sub Total of Development Cost</t>
  </si>
  <si>
    <t>Total cost of Project (Estimated)</t>
  </si>
  <si>
    <t>Sr. No.</t>
  </si>
  <si>
    <t xml:space="preserve">Amount (Rs) </t>
  </si>
  <si>
    <t>Incurred</t>
  </si>
  <si>
    <t>Land Cost</t>
  </si>
  <si>
    <t>Incurred Expenditure on premium payable to obtain development rights, FSI, additional FSI, fungible area, and any other incentive/concession in deficiency under DCR from Local authority or State Government/UT Administration or any Statutory authority</t>
  </si>
  <si>
    <t>Incurred Expenditure for acquisition of TDR(if any)</t>
  </si>
  <si>
    <t xml:space="preserve"> Amounts paid to State Government/UT Administration or competent authority or any other statutory authority of the State or Central Government, towards stamp duty, transfer charges, registration fees etc.; and</t>
  </si>
  <si>
    <t>f</t>
  </si>
  <si>
    <t>Under Rehabilation scheme:</t>
  </si>
  <si>
    <t>i) Incurred expenditure for construction of rehabilitation building. Minimum (a) or (b) to be considered :</t>
  </si>
  <si>
    <t>(a) Cost incurred for construction of rehab building including site development and infrastructure  for the same as certified by engineer.</t>
  </si>
  <si>
    <t>(b) Incurred expenditure for construction of rehab building as per the books  of accounts as verified by the CA.</t>
  </si>
  <si>
    <t>ii) Incurred Expenditure towards clearance of land of all or any encumbrances including cost of removal of legal/illegal occupants, cost for providing temporary transit accomodation or rent in lieu of Transit Accomodation, overhead cost, amounts payable to slum dwellers, tenants, apartment owners or appropriate authority or government or concessionaire which are not refundable and so on.</t>
  </si>
  <si>
    <t>iii) Incurred expenditure towards ASR Linked premium fees, charges and security deposits or maintenance deposit or any amount whatsoever payable to any authorities towards and in project of rehabilitation</t>
  </si>
  <si>
    <t xml:space="preserve">iv)Any other cost including interest estimated on the borrowing done specifically for construction of rehabilitation component. </t>
  </si>
  <si>
    <t>SUB TOTAL OF LAND COST:</t>
  </si>
  <si>
    <t>Development Cost / Cost of Construction</t>
  </si>
  <si>
    <t xml:space="preserve">Expenditure for construction. Minimum of (a) and (b) to be considered                                                                           </t>
  </si>
  <si>
    <t xml:space="preserve">(a) Construction cost incurred including site development and infrastructure for the same as certified by Engineer.                 </t>
  </si>
  <si>
    <t>(b) Actual cost of construction incurred as per the books of accounts as verified by the CA</t>
  </si>
  <si>
    <t>(ii)</t>
  </si>
  <si>
    <t>Cost incurred on additional items not included in estimated cost (As per engineer certificate)</t>
  </si>
  <si>
    <t>(iii)</t>
  </si>
  <si>
    <t>Incurred Expenditure for development of entire project excluding cost of construction as per (i) above i.e. salaries, consultant fees, site overheads, development works, cost of service (including water, electricity, sewerage, drainage, layout roads etc.), absorbed costs (attributable to this project) of machineries and equipment including its hire and maintenance costs, consumables etc.  All costs incurred to complete the construction of the entire phase of the project registered.</t>
  </si>
  <si>
    <t>(iv)</t>
  </si>
  <si>
    <t>Incurred Expenditure towards Taxes, cess, fees, charges, premiums, interest etc. payable to Statutory Authority.</t>
  </si>
  <si>
    <t>(v)</t>
  </si>
  <si>
    <t>Incurred Expenditure towards Interest to financial institutions, scheduled banks, non-banking financial institution (NBFC) or money lenders on construction funding or money borrowed for construction.</t>
  </si>
  <si>
    <t>Proportion of the cost incurred on land cost and construction cost to the total estimated cost (Table A)</t>
  </si>
  <si>
    <t>Amount which can be withdrawn from the designated account</t>
  </si>
  <si>
    <t xml:space="preserve">Less : Amount withdrawn till date of this certificate from the designated account  </t>
  </si>
  <si>
    <t>Net amount which can be withdrawn from the designated Bank account under this certificate</t>
  </si>
  <si>
    <t xml:space="preserve">Note: 1. Pass through charges or indirect taxes are not included in incurred cost; </t>
  </si>
  <si>
    <t>Sold Inventory</t>
  </si>
  <si>
    <t>Carpet Area (in sq. mtrs.)</t>
  </si>
  <si>
    <t>Received Amount (Excl. Taxes) as on cut off date of this certificate</t>
  </si>
  <si>
    <t>Balance Receivables</t>
  </si>
  <si>
    <t>Grand Total</t>
  </si>
  <si>
    <t>RERA Carpet Area (in sq. mtrs.)</t>
  </si>
  <si>
    <t>Unit Consideration as per Ready reckoner rate  on cut off date</t>
  </si>
  <si>
    <t>A. RESIDENTIAL FLATS</t>
  </si>
  <si>
    <t>B. SHOPS</t>
  </si>
  <si>
    <t>Total B.</t>
  </si>
  <si>
    <t>Total A+B</t>
  </si>
  <si>
    <t>Comparision between Balance Cost and Receivables</t>
  </si>
  <si>
    <t>Sr. No</t>
  </si>
  <si>
    <t>Amount</t>
  </si>
  <si>
    <t>Estimated balance cost to complete the Real Estate Project
(Difference of total estimated project cost less cost incurred)</t>
  </si>
  <si>
    <t xml:space="preserve">(i) Balance unsold area 
(to be certified by management and to be verified by CA from the records and books of accounts)               </t>
  </si>
  <si>
    <t>Estimated receivables of ongoing project [sum of 2 +3 (ii) ]</t>
  </si>
  <si>
    <t>(To be filled for ongoing projects only). Amount to be deposited in  Designated Account - 70% or 100% If 4 is greater than 1, then 70%  of the balance receivables of ongoing project will be deposited in Designated Account. If 4 is Lesser  than 1, then 100%  of the balance receivables of ongoing project will be deposited in Designated Account.</t>
  </si>
  <si>
    <t>Designated Bank Account Details</t>
  </si>
  <si>
    <t>Actual amount till date ( from start of bank account till the cut off date of this certificate)</t>
  </si>
  <si>
    <t>Opening Balance</t>
  </si>
  <si>
    <t>Deposits</t>
  </si>
  <si>
    <t>Withdrawals</t>
  </si>
  <si>
    <t>Closing Balance</t>
  </si>
  <si>
    <t>Note: The above figures have been extracted from deposit and withdrawal side of designated bank account and further note that the above values are from the starting date of designated bank account to the cut off date of this certificate as asked in the format issued by the RERA Authority.</t>
  </si>
  <si>
    <t>Actual 
(As on the date of certificate)        
(In Rs.)</t>
  </si>
  <si>
    <t>Own Funds</t>
  </si>
  <si>
    <t>Customer Receipts used for project</t>
  </si>
  <si>
    <t>Total funds for project</t>
  </si>
  <si>
    <t>Note: Reasonable assumptions have been made to derive at above mentioned values.</t>
  </si>
  <si>
    <t>Agreed and accepted by:</t>
  </si>
  <si>
    <t>For A. R. Sodha &amp; Co
Chartered Accountants
FRN : 110324</t>
  </si>
  <si>
    <t>For DADAMIYA INFRASTRUCTURE LLP</t>
  </si>
  <si>
    <t>Name: Moinuddin Shaikh
Designation: Designated Partner</t>
  </si>
  <si>
    <t>UDIN - 24031878BKFAAP8787</t>
  </si>
  <si>
    <t>Day &amp; Date :</t>
  </si>
  <si>
    <t>Rehab</t>
  </si>
  <si>
    <t>Building/ Wing</t>
  </si>
  <si>
    <t>A</t>
  </si>
  <si>
    <t>Flat No. 204</t>
  </si>
  <si>
    <t>Flat No. 302</t>
  </si>
  <si>
    <t>Flat No. 304</t>
  </si>
  <si>
    <t>Flat No. 404</t>
  </si>
  <si>
    <t>Flat No. 501</t>
  </si>
  <si>
    <t>Flat No. 502</t>
  </si>
  <si>
    <t>Flat No. 504</t>
  </si>
  <si>
    <t>B</t>
  </si>
  <si>
    <t>Flat No. 101</t>
  </si>
  <si>
    <t>Flat No. 102</t>
  </si>
  <si>
    <t>Flat No. 103</t>
  </si>
  <si>
    <t>Flat No. 104</t>
  </si>
  <si>
    <t>Flat No. 105</t>
  </si>
  <si>
    <t>Flat No. 106</t>
  </si>
  <si>
    <t>Flat No. 107</t>
  </si>
  <si>
    <t>Flat No. 108</t>
  </si>
  <si>
    <t>Flat No. 201</t>
  </si>
  <si>
    <t>Flat No. 202</t>
  </si>
  <si>
    <t>Flat No. 203</t>
  </si>
  <si>
    <t>Flat No. 205</t>
  </si>
  <si>
    <t>Flat No. 206</t>
  </si>
  <si>
    <t>Flat No. 207</t>
  </si>
  <si>
    <t>Flat No. 208</t>
  </si>
  <si>
    <t>Flat No. 301</t>
  </si>
  <si>
    <t>Flat No. 303</t>
  </si>
  <si>
    <t>Flat No. 307</t>
  </si>
  <si>
    <t>Flat No. 308</t>
  </si>
  <si>
    <t>Flat No. 401</t>
  </si>
  <si>
    <t>Flat No. 402</t>
  </si>
  <si>
    <t>Flat No. 403</t>
  </si>
  <si>
    <t>Flat No. 405</t>
  </si>
  <si>
    <t>Flat No. 406</t>
  </si>
  <si>
    <t>Flat No. 503</t>
  </si>
  <si>
    <t>Flat No. 505</t>
  </si>
  <si>
    <t>Flat No. 506</t>
  </si>
  <si>
    <t>Flat No. 507</t>
  </si>
  <si>
    <t>Flat No. 508</t>
  </si>
  <si>
    <t>Shop No. 8</t>
  </si>
  <si>
    <t>Shop No. 9</t>
  </si>
  <si>
    <t>Shop No. 1</t>
  </si>
  <si>
    <t>Shop No. 2</t>
  </si>
  <si>
    <t>Shop No. 3</t>
  </si>
  <si>
    <t>Shop No. 4</t>
  </si>
  <si>
    <t>Shop No. 5</t>
  </si>
  <si>
    <t>Shop No. 6</t>
  </si>
  <si>
    <t>Shop No. 7</t>
  </si>
  <si>
    <t>Flat No. 305</t>
  </si>
  <si>
    <t>Flat No. 306</t>
  </si>
  <si>
    <t>Flat No. 407</t>
  </si>
  <si>
    <t>Flat No. 408</t>
  </si>
  <si>
    <t>Building / Wing</t>
  </si>
  <si>
    <t>C</t>
  </si>
  <si>
    <t>Total Estimated cost 
(As per Table A)</t>
  </si>
  <si>
    <t>A. R. Sodha
Partner
(M. No - 031878)</t>
  </si>
  <si>
    <t>Estimated 
(At time of registration)
(In Rs.)
(Proposed and indicative)</t>
  </si>
  <si>
    <t>Flat/ Shop No.</t>
  </si>
  <si>
    <t>Total A.</t>
  </si>
  <si>
    <t xml:space="preserve">F-53, Kohinoor City Mall, </t>
  </si>
  <si>
    <t>Kirol Road, Off. L.B.S. Marg,</t>
  </si>
  <si>
    <t>Kurla(W), Mumbai - 400 070.</t>
  </si>
  <si>
    <t>Total Borrowed Funds (Secured)
- Drawdown availed till date</t>
  </si>
  <si>
    <t>Total Borrowed Funds (UnSecured)
- Drawdown availed till date</t>
  </si>
  <si>
    <t>Table G
Any Comments/Observations of CA</t>
  </si>
  <si>
    <t>Yours Faithfully,</t>
  </si>
  <si>
    <t>Table F
Means of Finance</t>
  </si>
  <si>
    <t>Table E 
Designated Bank Account Details</t>
  </si>
  <si>
    <t>Land Premium paid  for redevelopment of land owned by public authorities.</t>
  </si>
  <si>
    <t>Statement for calculation of receivables from the sales of the Real Estate Project</t>
  </si>
  <si>
    <t>Table C</t>
  </si>
  <si>
    <t>Unit Consideration as per agreement/ Letter of allotment</t>
  </si>
  <si>
    <t>Details Of Unsold Inventory</t>
  </si>
  <si>
    <t>(ii) Estimated amount of sales proceeds in respect of unsold apartments (calculated as per ASR multiplied to unsold area as on the date of certificate , to be calculated and certified by CA) As per table C to this certificate</t>
  </si>
  <si>
    <t>Table D</t>
  </si>
  <si>
    <t>Proposed / Estimated
(As on the date of the certificate)
(In Rs.)</t>
  </si>
  <si>
    <t>Total cost of the project (Actual incurred as on 31/03/2024)</t>
  </si>
  <si>
    <t>Table B - Actual Cost Incurred on the project as on 30.06.2024</t>
  </si>
  <si>
    <t>Subject : Certificate of Financial Progress of work of  'Dadamiya's Emerald' having MahaRERA Registration Number P51800056273 being developed by Dadamiya Infrastructure LLP</t>
  </si>
  <si>
    <t>Estimated Acquisition cost of TDR (if any)</t>
  </si>
  <si>
    <t>Estimated Amounts payable to State Government/UT Administration or competent authority or any other statutory authority of the State or Central Government, towards stamp duty, transfer charges, registration fees etc.; and</t>
  </si>
  <si>
    <t>Note: 1. Pass through charges are not included in estimated cost of construction; 
2. Estimated Cost shall be revised (whenever required) through revision application</t>
  </si>
  <si>
    <t>Balance amount of receivables from sold apartments as per Table- C of this certificate 
(as certified by Chartered Accountant as verified from the records and books of accounts)</t>
  </si>
  <si>
    <r>
      <t xml:space="preserve">       This Certificate is being issued for RERA compliance for the Dadamiya's Emerald having MAHARERA Registration Number P51800056273 being developed by </t>
    </r>
    <r>
      <rPr>
        <b/>
        <sz val="10"/>
        <color theme="1"/>
        <rFont val="Verdana"/>
        <family val="2"/>
      </rPr>
      <t>Dadamiya Infrastructure LLP</t>
    </r>
    <r>
      <rPr>
        <sz val="10"/>
        <color theme="1"/>
        <rFont val="Verdana"/>
        <family val="2"/>
      </rPr>
      <t xml:space="preserve"> and is based on records and documents produced before me and explanations provided to me by the management of the LLP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</si>
</sst>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quot;₹&quot;* #,##0.00_);_(&quot;₹&quot;* \(#,##0.00\);_(&quot;₹&quot;* &quot;-&quot;??_);_(@_)"/>
    <numFmt numFmtId="165" formatCode="_ * #,##0_ ;_ * \-#,##0_ ;_ * &quot;-&quot;??_ ;_ @_ "/>
    <numFmt numFmtId="166" formatCode="_(* #,##0_);_(* \(#,##0\);_(* &quot;-&quot;??_);_(@_)"/>
    <numFmt numFmtId="167" formatCode="_-* #,##0.00_-;\-* #,##0.00_-;_-* &quot;-&quot;??_-;_-@_-"/>
    <numFmt numFmtId="168" formatCode="_(&quot;₹&quot;* #,##0_);_(&quot;₹&quot;* \(#,##0\);_(&quot;₹&quot;* &quot;-&quot;??_);_(@_)"/>
    <numFmt numFmtId="169" formatCode="[$-14009]dddd\,\ d\ mmmm\,\ yyyy;@"/>
  </numFmts>
  <fonts count="11"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i/>
      <sz val="10"/>
      <color theme="1"/>
      <name val="Verdana"/>
      <family val="2"/>
    </font>
    <font>
      <b/>
      <sz val="10"/>
      <color theme="3" tint="-0.499984740745262"/>
      <name val="Verdana"/>
      <family val="2"/>
    </font>
    <font>
      <i/>
      <sz val="10"/>
      <color theme="3" tint="-0.499984740745262"/>
      <name val="Verdana"/>
      <family val="2"/>
    </font>
    <font>
      <sz val="10"/>
      <color theme="3" tint="-0.499984740745262"/>
      <name val="Verdana"/>
      <family val="2"/>
    </font>
    <font>
      <b/>
      <sz val="10"/>
      <name val="Verdana"/>
      <family val="2"/>
    </font>
    <font>
      <sz val="10"/>
      <name val="Verdana"/>
      <family val="2"/>
    </font>
    <font>
      <sz val="10"/>
      <color theme="0"/>
      <name val="Verdana"/>
      <family val="2"/>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50">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168" fontId="3" fillId="0" borderId="1" xfId="4" applyNumberFormat="1" applyFont="1" applyFill="1" applyBorder="1" applyAlignment="1">
      <alignment horizontal="center" vertical="top" wrapText="1"/>
    </xf>
    <xf numFmtId="3" fontId="3" fillId="0" borderId="1" xfId="0" applyNumberFormat="1" applyFont="1" applyBorder="1" applyAlignment="1">
      <alignment horizontal="center" vertical="top" wrapText="1"/>
    </xf>
    <xf numFmtId="4" fontId="3" fillId="0" borderId="1" xfId="0" applyNumberFormat="1" applyFont="1" applyBorder="1" applyAlignment="1">
      <alignment horizontal="right" vertical="top" wrapText="1"/>
    </xf>
    <xf numFmtId="9" fontId="3" fillId="0" borderId="1" xfId="0" applyNumberFormat="1" applyFont="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68" fontId="3" fillId="0" borderId="1" xfId="4" applyNumberFormat="1" applyFont="1" applyBorder="1" applyAlignment="1">
      <alignment vertical="top" wrapText="1"/>
    </xf>
    <xf numFmtId="0" fontId="3" fillId="0" borderId="0" xfId="0" applyFont="1" applyAlignment="1">
      <alignment wrapText="1"/>
    </xf>
    <xf numFmtId="0" fontId="6" fillId="0" borderId="0" xfId="0" applyFont="1" applyAlignment="1">
      <alignment vertical="top" wrapText="1"/>
    </xf>
    <xf numFmtId="0" fontId="7" fillId="0" borderId="0" xfId="0" applyFont="1" applyAlignment="1">
      <alignment vertical="top" wrapText="1"/>
    </xf>
    <xf numFmtId="169" fontId="5" fillId="0" borderId="0" xfId="0" applyNumberFormat="1" applyFont="1" applyAlignment="1">
      <alignment horizontal="left" vertical="top"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2" fontId="9" fillId="0" borderId="1" xfId="5" applyNumberFormat="1" applyFont="1" applyBorder="1" applyAlignment="1" applyProtection="1">
      <alignment horizontal="center" vertical="center" wrapText="1"/>
      <protection locked="0"/>
    </xf>
    <xf numFmtId="4" fontId="9" fillId="0" borderId="1" xfId="0" applyNumberFormat="1" applyFont="1" applyBorder="1" applyAlignment="1">
      <alignment horizontal="center" vertical="center" wrapText="1"/>
    </xf>
    <xf numFmtId="0" fontId="8" fillId="0" borderId="1" xfId="0" applyFont="1" applyBorder="1" applyAlignment="1">
      <alignment vertical="top" wrapText="1"/>
    </xf>
    <xf numFmtId="4" fontId="8" fillId="0" borderId="1" xfId="0" applyNumberFormat="1" applyFont="1" applyBorder="1" applyAlignment="1">
      <alignment horizontal="center" vertical="center" wrapText="1"/>
    </xf>
    <xf numFmtId="3" fontId="8" fillId="0" borderId="1" xfId="0" applyNumberFormat="1" applyFont="1" applyBorder="1" applyAlignment="1">
      <alignment vertical="top" wrapText="1"/>
    </xf>
    <xf numFmtId="0" fontId="2" fillId="0" borderId="0" xfId="0" applyFont="1" applyAlignment="1">
      <alignment vertical="top" wrapText="1"/>
    </xf>
    <xf numFmtId="4" fontId="3" fillId="0" borderId="0" xfId="0" applyNumberFormat="1" applyFont="1" applyAlignment="1">
      <alignment vertical="top" wrapText="1"/>
    </xf>
    <xf numFmtId="0" fontId="9" fillId="0" borderId="0" xfId="0" applyFont="1" applyAlignment="1">
      <alignment horizontal="center" vertical="center" wrapText="1"/>
    </xf>
    <xf numFmtId="0" fontId="3" fillId="0" borderId="0" xfId="0" applyFont="1" applyAlignment="1">
      <alignment horizontal="center" vertical="center" wrapText="1"/>
    </xf>
    <xf numFmtId="165" fontId="8" fillId="0" borderId="1" xfId="3" applyNumberFormat="1" applyFont="1" applyFill="1" applyBorder="1" applyAlignment="1">
      <alignment horizontal="center" vertical="center" wrapText="1"/>
    </xf>
    <xf numFmtId="4" fontId="3" fillId="0" borderId="0" xfId="0" applyNumberFormat="1" applyFont="1" applyAlignment="1">
      <alignment horizontal="center" vertical="center" wrapText="1"/>
    </xf>
    <xf numFmtId="168" fontId="9" fillId="0" borderId="1" xfId="4"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8" fontId="8" fillId="0" borderId="1" xfId="4" applyNumberFormat="1" applyFont="1" applyFill="1" applyBorder="1" applyAlignment="1">
      <alignment horizontal="center" vertical="center" wrapText="1"/>
    </xf>
    <xf numFmtId="0" fontId="10" fillId="0" borderId="0" xfId="0" applyFont="1" applyAlignment="1">
      <alignment horizontal="center" vertical="center" wrapText="1"/>
    </xf>
    <xf numFmtId="0" fontId="3" fillId="0" borderId="10" xfId="0" applyFont="1" applyBorder="1" applyAlignment="1">
      <alignment horizontal="center" vertical="center" wrapText="1"/>
    </xf>
    <xf numFmtId="168" fontId="3" fillId="0" borderId="11" xfId="4" applyNumberFormat="1" applyFont="1" applyBorder="1" applyAlignment="1">
      <alignment horizontal="center" vertical="center" wrapText="1"/>
    </xf>
    <xf numFmtId="165" fontId="10" fillId="0" borderId="0" xfId="0" applyNumberFormat="1" applyFont="1" applyAlignment="1">
      <alignment horizontal="center" vertical="center" wrapText="1"/>
    </xf>
    <xf numFmtId="4" fontId="2" fillId="0" borderId="13" xfId="0" applyNumberFormat="1" applyFont="1" applyBorder="1" applyAlignment="1">
      <alignment horizontal="center" vertical="center" wrapText="1"/>
    </xf>
    <xf numFmtId="168" fontId="2" fillId="0" borderId="11" xfId="4" applyNumberFormat="1" applyFont="1" applyFill="1" applyBorder="1" applyAlignment="1">
      <alignment horizontal="center" vertical="center" wrapText="1"/>
    </xf>
    <xf numFmtId="4" fontId="2" fillId="0" borderId="16" xfId="0" applyNumberFormat="1" applyFont="1" applyBorder="1" applyAlignment="1">
      <alignment horizontal="center" vertical="center" wrapText="1"/>
    </xf>
    <xf numFmtId="168" fontId="2" fillId="0" borderId="19" xfId="4" applyNumberFormat="1" applyFont="1" applyFill="1" applyBorder="1" applyAlignment="1">
      <alignment horizontal="center" vertical="center" wrapText="1"/>
    </xf>
    <xf numFmtId="165" fontId="3" fillId="0" borderId="0" xfId="3" applyNumberFormat="1" applyFont="1" applyFill="1" applyAlignment="1">
      <alignment horizontal="center" vertical="center" wrapText="1"/>
    </xf>
    <xf numFmtId="0" fontId="3" fillId="0" borderId="0" xfId="0" applyFont="1" applyAlignment="1">
      <alignment vertical="top"/>
    </xf>
    <xf numFmtId="0" fontId="3" fillId="0" borderId="5" xfId="0" applyFont="1" applyBorder="1" applyAlignment="1">
      <alignment horizontal="center" vertical="top"/>
    </xf>
    <xf numFmtId="0" fontId="3" fillId="0" borderId="0" xfId="0" applyFont="1" applyAlignment="1">
      <alignment horizontal="center" vertical="top"/>
    </xf>
    <xf numFmtId="0" fontId="8" fillId="0" borderId="5" xfId="0" applyFont="1" applyBorder="1" applyAlignment="1">
      <alignment horizontal="center" vertical="top"/>
    </xf>
    <xf numFmtId="0" fontId="9" fillId="0" borderId="0" xfId="0" applyFont="1" applyAlignment="1">
      <alignment horizontal="center" vertical="top"/>
    </xf>
    <xf numFmtId="0" fontId="9" fillId="0" borderId="6" xfId="0" applyFont="1" applyBorder="1" applyAlignment="1">
      <alignment vertical="top"/>
    </xf>
    <xf numFmtId="0" fontId="9" fillId="0" borderId="0" xfId="0" applyFont="1" applyAlignment="1">
      <alignment vertical="top"/>
    </xf>
    <xf numFmtId="0" fontId="9" fillId="0" borderId="5" xfId="0" applyFont="1" applyBorder="1" applyAlignment="1">
      <alignment horizontal="center" vertical="top"/>
    </xf>
    <xf numFmtId="0" fontId="3" fillId="0" borderId="6" xfId="0" applyFont="1" applyBorder="1" applyAlignment="1">
      <alignment vertical="top"/>
    </xf>
    <xf numFmtId="0" fontId="2" fillId="0" borderId="1" xfId="0" applyFont="1" applyBorder="1" applyAlignment="1">
      <alignment horizontal="center" vertical="top"/>
    </xf>
    <xf numFmtId="0" fontId="2" fillId="0" borderId="0" xfId="0" applyFont="1" applyAlignment="1">
      <alignment vertical="top"/>
    </xf>
    <xf numFmtId="0" fontId="2" fillId="0" borderId="1" xfId="0" applyFont="1" applyBorder="1" applyAlignment="1">
      <alignment horizontal="center" vertical="top" wrapText="1"/>
    </xf>
    <xf numFmtId="0" fontId="3" fillId="0" borderId="1" xfId="0" applyFont="1" applyBorder="1" applyAlignment="1">
      <alignment vertical="top"/>
    </xf>
    <xf numFmtId="0" fontId="3" fillId="0" borderId="1" xfId="0" applyFont="1" applyBorder="1" applyAlignment="1">
      <alignment horizontal="center" vertical="top"/>
    </xf>
    <xf numFmtId="165" fontId="3" fillId="0" borderId="1" xfId="5" applyNumberFormat="1" applyFont="1" applyFill="1" applyBorder="1" applyAlignment="1">
      <alignment vertical="top"/>
    </xf>
    <xf numFmtId="0" fontId="2" fillId="0" borderId="1" xfId="0" applyFont="1" applyBorder="1" applyAlignment="1">
      <alignment horizontal="right" vertical="top"/>
    </xf>
    <xf numFmtId="165" fontId="2" fillId="0" borderId="1" xfId="5" applyNumberFormat="1" applyFont="1" applyFill="1" applyBorder="1" applyAlignment="1">
      <alignment vertical="top"/>
    </xf>
    <xf numFmtId="166" fontId="3" fillId="0" borderId="1" xfId="1" applyNumberFormat="1" applyFont="1" applyFill="1" applyBorder="1" applyAlignment="1">
      <alignment vertical="top"/>
    </xf>
    <xf numFmtId="166" fontId="3" fillId="0" borderId="1" xfId="1" applyNumberFormat="1" applyFont="1" applyFill="1" applyBorder="1" applyAlignment="1">
      <alignment vertical="top" wrapText="1"/>
    </xf>
    <xf numFmtId="165" fontId="3" fillId="0" borderId="1" xfId="5" applyNumberFormat="1" applyFont="1" applyFill="1" applyBorder="1" applyAlignment="1">
      <alignment vertical="top" wrapText="1"/>
    </xf>
    <xf numFmtId="0" fontId="2" fillId="0" borderId="1" xfId="0" applyFont="1" applyBorder="1" applyAlignment="1">
      <alignment vertical="top" wrapText="1"/>
    </xf>
    <xf numFmtId="165" fontId="3" fillId="0" borderId="1" xfId="5" applyNumberFormat="1" applyFont="1" applyFill="1" applyBorder="1" applyAlignment="1">
      <alignment vertical="center" wrapText="1"/>
    </xf>
    <xf numFmtId="0" fontId="9" fillId="0" borderId="1" xfId="0" applyFont="1" applyBorder="1" applyAlignment="1">
      <alignment vertical="top" wrapText="1"/>
    </xf>
    <xf numFmtId="0" fontId="8" fillId="0" borderId="1" xfId="0" applyFont="1" applyBorder="1" applyAlignment="1">
      <alignment horizontal="right" vertical="top" wrapText="1"/>
    </xf>
    <xf numFmtId="165" fontId="8" fillId="0" borderId="1" xfId="5" applyNumberFormat="1" applyFont="1" applyFill="1" applyBorder="1" applyAlignment="1">
      <alignment vertical="top" wrapText="1"/>
    </xf>
    <xf numFmtId="166" fontId="8" fillId="0" borderId="1" xfId="1" applyNumberFormat="1" applyFont="1" applyFill="1" applyBorder="1" applyAlignment="1">
      <alignment horizontal="center" vertical="top" wrapText="1"/>
    </xf>
    <xf numFmtId="166" fontId="8" fillId="0" borderId="1" xfId="1" applyNumberFormat="1" applyFont="1" applyFill="1" applyBorder="1" applyAlignment="1">
      <alignment vertical="top" wrapText="1"/>
    </xf>
    <xf numFmtId="165" fontId="9" fillId="0" borderId="1" xfId="5" applyNumberFormat="1" applyFont="1" applyFill="1" applyBorder="1" applyAlignment="1">
      <alignment vertical="top" wrapText="1"/>
    </xf>
    <xf numFmtId="0" fontId="9" fillId="0" borderId="1" xfId="0" applyFont="1" applyBorder="1" applyAlignment="1">
      <alignment horizontal="left" vertical="top" wrapText="1"/>
    </xf>
    <xf numFmtId="166" fontId="9" fillId="0" borderId="1" xfId="1" applyNumberFormat="1" applyFont="1" applyFill="1" applyBorder="1" applyAlignment="1">
      <alignment vertical="top" wrapText="1"/>
    </xf>
    <xf numFmtId="165" fontId="8" fillId="0" borderId="1" xfId="1" applyNumberFormat="1" applyFont="1" applyFill="1" applyBorder="1" applyAlignment="1">
      <alignment vertical="top" wrapText="1"/>
    </xf>
    <xf numFmtId="0" fontId="8" fillId="0" borderId="1" xfId="0" applyFont="1" applyBorder="1" applyAlignment="1">
      <alignment horizontal="left" vertical="top" wrapText="1"/>
    </xf>
    <xf numFmtId="10" fontId="9" fillId="0" borderId="1" xfId="1" applyNumberFormat="1" applyFont="1" applyFill="1" applyBorder="1" applyAlignment="1">
      <alignment horizontal="center" vertical="top" wrapText="1"/>
    </xf>
    <xf numFmtId="166" fontId="3" fillId="0" borderId="0" xfId="1" applyNumberFormat="1" applyFont="1" applyFill="1" applyAlignment="1">
      <alignment vertical="top"/>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2" fillId="0" borderId="1" xfId="0" applyFont="1" applyBorder="1" applyAlignment="1">
      <alignment horizontal="center" vertical="top"/>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2" xfId="0" applyFont="1" applyBorder="1" applyAlignment="1">
      <alignment horizontal="left" vertical="top"/>
    </xf>
    <xf numFmtId="0" fontId="2" fillId="0" borderId="14" xfId="0" applyFont="1" applyBorder="1" applyAlignment="1">
      <alignment horizontal="left" vertical="top"/>
    </xf>
    <xf numFmtId="0" fontId="2" fillId="0" borderId="12" xfId="0" applyFont="1" applyBorder="1" applyAlignment="1">
      <alignment horizontal="left" vertical="top" wrapText="1"/>
    </xf>
    <xf numFmtId="0" fontId="2" fillId="0" borderId="14" xfId="0" applyFont="1" applyBorder="1" applyAlignment="1">
      <alignment horizontal="left"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3" fillId="0" borderId="5" xfId="0" applyFont="1" applyBorder="1" applyAlignment="1">
      <alignment horizontal="center" vertical="top"/>
    </xf>
    <xf numFmtId="0" fontId="3" fillId="0" borderId="0" xfId="0" applyFont="1" applyAlignment="1">
      <alignment horizontal="center" vertical="top"/>
    </xf>
    <xf numFmtId="0" fontId="3" fillId="0" borderId="6" xfId="0" applyFont="1" applyBorder="1" applyAlignment="1">
      <alignment horizontal="center" vertical="top"/>
    </xf>
    <xf numFmtId="0" fontId="2" fillId="0" borderId="5" xfId="0" applyFont="1" applyBorder="1" applyAlignment="1">
      <alignment horizontal="center" vertical="top"/>
    </xf>
    <xf numFmtId="0" fontId="2" fillId="0" borderId="0" xfId="0" applyFont="1" applyAlignment="1">
      <alignment horizontal="center" vertical="top"/>
    </xf>
    <xf numFmtId="0" fontId="2"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169" fontId="2" fillId="0" borderId="3" xfId="0" applyNumberFormat="1" applyFont="1" applyBorder="1" applyAlignment="1">
      <alignment horizontal="right" vertical="top" wrapText="1" indent="1"/>
    </xf>
    <xf numFmtId="169" fontId="2" fillId="0" borderId="4" xfId="0" applyNumberFormat="1" applyFont="1" applyBorder="1" applyAlignment="1">
      <alignment horizontal="right" vertical="top" wrapText="1" indent="1"/>
    </xf>
    <xf numFmtId="0" fontId="8" fillId="0" borderId="1" xfId="0" applyFont="1" applyBorder="1" applyAlignment="1">
      <alignment horizontal="center" vertical="top"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center" wrapText="1"/>
    </xf>
    <xf numFmtId="0" fontId="5" fillId="0" borderId="0" xfId="0" applyFont="1" applyAlignment="1">
      <alignment horizontal="left" vertical="top" wrapText="1"/>
    </xf>
    <xf numFmtId="0" fontId="7" fillId="0" borderId="0" xfId="0" applyFont="1" applyAlignment="1">
      <alignment horizontal="left" vertical="top" wrapText="1"/>
    </xf>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2" fillId="0" borderId="1" xfId="0" applyFont="1" applyBorder="1" applyAlignment="1">
      <alignment horizontal="center" vertical="center" wrapText="1"/>
    </xf>
    <xf numFmtId="4" fontId="3" fillId="0" borderId="1" xfId="0" applyNumberFormat="1" applyFont="1" applyBorder="1" applyAlignment="1">
      <alignment horizontal="center" vertical="top"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14"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horizontal="left" vertical="center" wrapText="1"/>
    </xf>
    <xf numFmtId="1" fontId="9" fillId="0" borderId="1" xfId="0" applyNumberFormat="1" applyFont="1" applyBorder="1" applyAlignment="1">
      <alignment horizontal="center" vertical="center" wrapText="1"/>
    </xf>
  </cellXfs>
  <cellStyles count="6">
    <cellStyle name="Comma" xfId="5" builtinId="3"/>
    <cellStyle name="Comma 2" xfId="3" xr:uid="{00000000-0005-0000-0000-000001000000}"/>
    <cellStyle name="Comma 2 3 2" xfId="1" xr:uid="{00000000-0005-0000-0000-000002000000}"/>
    <cellStyle name="Comma 3 2" xfId="2" xr:uid="{00000000-0005-0000-0000-000003000000}"/>
    <cellStyle name="Currency" xfId="4"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G146"/>
  <sheetViews>
    <sheetView showGridLines="0" view="pageBreakPreview" topLeftCell="A88" zoomScale="109" zoomScaleNormal="90" zoomScaleSheetLayoutView="90" workbookViewId="0">
      <selection activeCell="A11" sqref="A11:D11"/>
    </sheetView>
  </sheetViews>
  <sheetFormatPr defaultColWidth="9.140625" defaultRowHeight="12.75" x14ac:dyDescent="0.25"/>
  <cols>
    <col min="1" max="1" width="5.140625" style="45" customWidth="1"/>
    <col min="2" max="2" width="3.28515625" style="45" bestFit="1" customWidth="1"/>
    <col min="3" max="3" width="55.85546875" style="43" customWidth="1"/>
    <col min="4" max="4" width="18" style="43" customWidth="1"/>
    <col min="5" max="6" width="9.140625" style="43"/>
    <col min="7" max="7" width="12.7109375" style="43" bestFit="1" customWidth="1"/>
    <col min="8" max="16384" width="9.140625" style="43"/>
  </cols>
  <sheetData>
    <row r="1" spans="1:4" x14ac:dyDescent="0.25">
      <c r="A1" s="100" t="s">
        <v>0</v>
      </c>
      <c r="B1" s="101"/>
      <c r="C1" s="101"/>
      <c r="D1" s="102"/>
    </row>
    <row r="2" spans="1:4" x14ac:dyDescent="0.25">
      <c r="A2" s="103" t="s">
        <v>1</v>
      </c>
      <c r="B2" s="104"/>
      <c r="C2" s="104"/>
      <c r="D2" s="105"/>
    </row>
    <row r="3" spans="1:4" x14ac:dyDescent="0.25">
      <c r="A3" s="106" t="s">
        <v>2</v>
      </c>
      <c r="B3" s="107"/>
      <c r="C3" s="107"/>
      <c r="D3" s="108"/>
    </row>
    <row r="4" spans="1:4" x14ac:dyDescent="0.25">
      <c r="A4" s="109" t="s">
        <v>3</v>
      </c>
      <c r="B4" s="110"/>
      <c r="C4" s="110"/>
      <c r="D4" s="111"/>
    </row>
    <row r="5" spans="1:4" x14ac:dyDescent="0.25">
      <c r="A5" s="44"/>
      <c r="C5" s="121">
        <v>45481</v>
      </c>
      <c r="D5" s="122"/>
    </row>
    <row r="6" spans="1:4" x14ac:dyDescent="0.25">
      <c r="A6" s="44" t="s">
        <v>4</v>
      </c>
    </row>
    <row r="7" spans="1:4" s="49" customFormat="1" x14ac:dyDescent="0.25">
      <c r="A7" s="46" t="s">
        <v>5</v>
      </c>
      <c r="B7" s="47"/>
      <c r="C7" s="47"/>
      <c r="D7" s="48"/>
    </row>
    <row r="8" spans="1:4" s="49" customFormat="1" x14ac:dyDescent="0.25">
      <c r="A8" s="50" t="s">
        <v>176</v>
      </c>
      <c r="B8" s="47"/>
      <c r="C8" s="47"/>
      <c r="D8" s="48"/>
    </row>
    <row r="9" spans="1:4" s="49" customFormat="1" x14ac:dyDescent="0.25">
      <c r="A9" s="50" t="s">
        <v>177</v>
      </c>
      <c r="B9" s="47"/>
      <c r="C9" s="47"/>
      <c r="D9" s="48"/>
    </row>
    <row r="10" spans="1:4" s="49" customFormat="1" x14ac:dyDescent="0.25">
      <c r="A10" s="50" t="s">
        <v>178</v>
      </c>
      <c r="B10" s="47"/>
      <c r="C10" s="47"/>
      <c r="D10" s="48"/>
    </row>
    <row r="11" spans="1:4" ht="53.25" customHeight="1" x14ac:dyDescent="0.25">
      <c r="A11" s="112" t="s">
        <v>195</v>
      </c>
      <c r="B11" s="113"/>
      <c r="C11" s="113"/>
      <c r="D11" s="114"/>
    </row>
    <row r="12" spans="1:4" x14ac:dyDescent="0.25">
      <c r="A12" s="44" t="s">
        <v>6</v>
      </c>
      <c r="C12" s="45"/>
      <c r="D12" s="51"/>
    </row>
    <row r="13" spans="1:4" ht="77.25" customHeight="1" x14ac:dyDescent="0.25">
      <c r="A13" s="115" t="s">
        <v>200</v>
      </c>
      <c r="B13" s="116"/>
      <c r="C13" s="116"/>
      <c r="D13" s="117"/>
    </row>
    <row r="14" spans="1:4" x14ac:dyDescent="0.25">
      <c r="A14" s="118" t="s">
        <v>7</v>
      </c>
      <c r="B14" s="119"/>
      <c r="C14" s="119"/>
      <c r="D14" s="120"/>
    </row>
    <row r="15" spans="1:4" s="53" customFormat="1" x14ac:dyDescent="0.25">
      <c r="A15" s="80" t="s">
        <v>8</v>
      </c>
      <c r="B15" s="80" t="s">
        <v>9</v>
      </c>
      <c r="C15" s="80"/>
      <c r="D15" s="52" t="s">
        <v>10</v>
      </c>
    </row>
    <row r="16" spans="1:4" ht="51" x14ac:dyDescent="0.25">
      <c r="A16" s="80"/>
      <c r="B16" s="80"/>
      <c r="C16" s="80"/>
      <c r="D16" s="54" t="s">
        <v>11</v>
      </c>
    </row>
    <row r="17" spans="1:4" x14ac:dyDescent="0.25">
      <c r="A17" s="52">
        <v>1</v>
      </c>
      <c r="B17" s="80">
        <v>2</v>
      </c>
      <c r="C17" s="80"/>
      <c r="D17" s="52">
        <v>3</v>
      </c>
    </row>
    <row r="18" spans="1:4" x14ac:dyDescent="0.25">
      <c r="A18" s="52" t="s">
        <v>12</v>
      </c>
      <c r="B18" s="96" t="s">
        <v>13</v>
      </c>
      <c r="C18" s="97"/>
      <c r="D18" s="55"/>
    </row>
    <row r="19" spans="1:4" ht="25.5" x14ac:dyDescent="0.25">
      <c r="A19" s="56"/>
      <c r="B19" s="56" t="s">
        <v>14</v>
      </c>
      <c r="C19" s="8" t="s">
        <v>15</v>
      </c>
      <c r="D19" s="57">
        <v>20880000</v>
      </c>
    </row>
    <row r="20" spans="1:4" ht="63.75" x14ac:dyDescent="0.25">
      <c r="A20" s="56"/>
      <c r="B20" s="56" t="s">
        <v>16</v>
      </c>
      <c r="C20" s="8" t="s">
        <v>17</v>
      </c>
      <c r="D20" s="57">
        <v>42470000</v>
      </c>
    </row>
    <row r="21" spans="1:4" x14ac:dyDescent="0.25">
      <c r="A21" s="56"/>
      <c r="B21" s="56" t="s">
        <v>18</v>
      </c>
      <c r="C21" s="55" t="s">
        <v>196</v>
      </c>
      <c r="D21" s="57">
        <v>4230000</v>
      </c>
    </row>
    <row r="22" spans="1:4" ht="63.75" x14ac:dyDescent="0.25">
      <c r="A22" s="56"/>
      <c r="B22" s="56" t="s">
        <v>19</v>
      </c>
      <c r="C22" s="8" t="s">
        <v>197</v>
      </c>
      <c r="D22" s="57">
        <f>6630445+25000</f>
        <v>6655445</v>
      </c>
    </row>
    <row r="23" spans="1:4" ht="38.25" x14ac:dyDescent="0.25">
      <c r="A23" s="56"/>
      <c r="B23" s="56" t="s">
        <v>20</v>
      </c>
      <c r="C23" s="8" t="s">
        <v>21</v>
      </c>
      <c r="D23" s="57">
        <v>0</v>
      </c>
    </row>
    <row r="24" spans="1:4" x14ac:dyDescent="0.25">
      <c r="A24" s="56"/>
      <c r="B24" s="56" t="s">
        <v>22</v>
      </c>
      <c r="C24" s="8" t="s">
        <v>23</v>
      </c>
      <c r="D24" s="57"/>
    </row>
    <row r="25" spans="1:4" ht="38.25" x14ac:dyDescent="0.25">
      <c r="A25" s="56"/>
      <c r="B25" s="56" t="s">
        <v>24</v>
      </c>
      <c r="C25" s="8" t="s">
        <v>25</v>
      </c>
      <c r="D25" s="57">
        <v>0</v>
      </c>
    </row>
    <row r="26" spans="1:4" ht="102" x14ac:dyDescent="0.25">
      <c r="A26" s="56"/>
      <c r="B26" s="56" t="s">
        <v>26</v>
      </c>
      <c r="C26" s="8" t="s">
        <v>27</v>
      </c>
      <c r="D26" s="57">
        <v>0</v>
      </c>
    </row>
    <row r="27" spans="1:4" ht="51" x14ac:dyDescent="0.25">
      <c r="A27" s="56"/>
      <c r="B27" s="56" t="s">
        <v>28</v>
      </c>
      <c r="C27" s="8" t="s">
        <v>29</v>
      </c>
      <c r="D27" s="57">
        <v>0</v>
      </c>
    </row>
    <row r="28" spans="1:4" ht="38.25" x14ac:dyDescent="0.25">
      <c r="A28" s="56"/>
      <c r="B28" s="56" t="s">
        <v>30</v>
      </c>
      <c r="C28" s="8" t="s">
        <v>31</v>
      </c>
      <c r="D28" s="57">
        <v>0</v>
      </c>
    </row>
    <row r="29" spans="1:4" x14ac:dyDescent="0.25">
      <c r="A29" s="56"/>
      <c r="B29" s="56"/>
      <c r="C29" s="58" t="s">
        <v>32</v>
      </c>
      <c r="D29" s="59">
        <f>SUM(D18:D28)</f>
        <v>74235445</v>
      </c>
    </row>
    <row r="30" spans="1:4" x14ac:dyDescent="0.25">
      <c r="A30" s="56"/>
      <c r="B30" s="56"/>
      <c r="C30" s="55"/>
      <c r="D30" s="60"/>
    </row>
    <row r="31" spans="1:4" x14ac:dyDescent="0.25">
      <c r="A31" s="2" t="s">
        <v>33</v>
      </c>
      <c r="B31" s="98" t="s">
        <v>34</v>
      </c>
      <c r="C31" s="99"/>
      <c r="D31" s="61"/>
    </row>
    <row r="32" spans="1:4" x14ac:dyDescent="0.25">
      <c r="A32" s="2"/>
      <c r="B32" s="2" t="s">
        <v>35</v>
      </c>
      <c r="C32" s="8" t="s">
        <v>36</v>
      </c>
      <c r="D32" s="62">
        <v>80000000</v>
      </c>
    </row>
    <row r="33" spans="1:4" ht="38.25" x14ac:dyDescent="0.25">
      <c r="A33" s="2"/>
      <c r="B33" s="2" t="s">
        <v>37</v>
      </c>
      <c r="C33" s="8" t="s">
        <v>38</v>
      </c>
      <c r="D33" s="62">
        <v>0</v>
      </c>
    </row>
    <row r="34" spans="1:4" ht="114.75" x14ac:dyDescent="0.25">
      <c r="A34" s="54"/>
      <c r="B34" s="54" t="s">
        <v>39</v>
      </c>
      <c r="C34" s="63" t="s">
        <v>40</v>
      </c>
      <c r="D34" s="64">
        <v>1500000</v>
      </c>
    </row>
    <row r="35" spans="1:4" ht="25.5" x14ac:dyDescent="0.25">
      <c r="A35" s="2"/>
      <c r="B35" s="2" t="s">
        <v>41</v>
      </c>
      <c r="C35" s="8" t="s">
        <v>42</v>
      </c>
      <c r="D35" s="62">
        <v>1500000</v>
      </c>
    </row>
    <row r="36" spans="1:4" ht="51" x14ac:dyDescent="0.25">
      <c r="A36" s="54"/>
      <c r="B36" s="54" t="s">
        <v>43</v>
      </c>
      <c r="C36" s="65" t="s">
        <v>44</v>
      </c>
      <c r="D36" s="62">
        <v>0</v>
      </c>
    </row>
    <row r="37" spans="1:4" x14ac:dyDescent="0.25">
      <c r="A37" s="2"/>
      <c r="B37" s="54"/>
      <c r="C37" s="66" t="s">
        <v>45</v>
      </c>
      <c r="D37" s="67">
        <f>SUM(D32:D36)</f>
        <v>83000000</v>
      </c>
    </row>
    <row r="38" spans="1:4" x14ac:dyDescent="0.25">
      <c r="A38" s="2"/>
      <c r="B38" s="54"/>
      <c r="C38" s="66" t="s">
        <v>46</v>
      </c>
      <c r="D38" s="67">
        <f>+D29+D37</f>
        <v>157235445</v>
      </c>
    </row>
    <row r="39" spans="1:4" x14ac:dyDescent="0.25">
      <c r="A39" s="81" t="s">
        <v>198</v>
      </c>
      <c r="B39" s="82"/>
      <c r="C39" s="82"/>
      <c r="D39" s="83"/>
    </row>
    <row r="40" spans="1:4" x14ac:dyDescent="0.25">
      <c r="A40" s="84"/>
      <c r="B40" s="85"/>
      <c r="C40" s="85"/>
      <c r="D40" s="86"/>
    </row>
    <row r="41" spans="1:4" x14ac:dyDescent="0.25">
      <c r="A41" s="87" t="s">
        <v>194</v>
      </c>
      <c r="B41" s="88"/>
      <c r="C41" s="88"/>
      <c r="D41" s="89"/>
    </row>
    <row r="42" spans="1:4" x14ac:dyDescent="0.25">
      <c r="A42" s="90" t="s">
        <v>47</v>
      </c>
      <c r="B42" s="91"/>
      <c r="C42" s="94" t="s">
        <v>9</v>
      </c>
      <c r="D42" s="68" t="s">
        <v>48</v>
      </c>
    </row>
    <row r="43" spans="1:4" x14ac:dyDescent="0.25">
      <c r="A43" s="92"/>
      <c r="B43" s="93"/>
      <c r="C43" s="94"/>
      <c r="D43" s="68" t="s">
        <v>49</v>
      </c>
    </row>
    <row r="44" spans="1:4" x14ac:dyDescent="0.25">
      <c r="A44" s="2">
        <v>1</v>
      </c>
      <c r="B44" s="95" t="s">
        <v>50</v>
      </c>
      <c r="C44" s="95"/>
      <c r="D44" s="69"/>
    </row>
    <row r="45" spans="1:4" ht="25.5" x14ac:dyDescent="0.25">
      <c r="A45" s="2"/>
      <c r="B45" s="2" t="s">
        <v>35</v>
      </c>
      <c r="C45" s="8" t="s">
        <v>15</v>
      </c>
      <c r="D45" s="67">
        <v>7284000</v>
      </c>
    </row>
    <row r="46" spans="1:4" ht="63.75" x14ac:dyDescent="0.25">
      <c r="A46" s="2"/>
      <c r="B46" s="2" t="s">
        <v>37</v>
      </c>
      <c r="C46" s="8" t="s">
        <v>51</v>
      </c>
      <c r="D46" s="67">
        <v>13026480</v>
      </c>
    </row>
    <row r="47" spans="1:4" x14ac:dyDescent="0.25">
      <c r="A47" s="2"/>
      <c r="B47" s="2" t="s">
        <v>39</v>
      </c>
      <c r="C47" s="8" t="s">
        <v>52</v>
      </c>
      <c r="D47" s="67">
        <f>+D21</f>
        <v>4230000</v>
      </c>
    </row>
    <row r="48" spans="1:4" ht="51" x14ac:dyDescent="0.25">
      <c r="A48" s="2"/>
      <c r="B48" s="2" t="s">
        <v>41</v>
      </c>
      <c r="C48" s="8" t="s">
        <v>53</v>
      </c>
      <c r="D48" s="67">
        <f>6741645+33585</f>
        <v>6775230</v>
      </c>
    </row>
    <row r="49" spans="1:4" ht="25.5" x14ac:dyDescent="0.25">
      <c r="A49" s="2"/>
      <c r="B49" s="2" t="s">
        <v>43</v>
      </c>
      <c r="C49" s="8" t="s">
        <v>185</v>
      </c>
      <c r="D49" s="70">
        <v>0</v>
      </c>
    </row>
    <row r="50" spans="1:4" x14ac:dyDescent="0.25">
      <c r="A50" s="2"/>
      <c r="B50" s="2" t="s">
        <v>54</v>
      </c>
      <c r="C50" s="71" t="s">
        <v>55</v>
      </c>
      <c r="D50" s="70"/>
    </row>
    <row r="51" spans="1:4" ht="25.5" x14ac:dyDescent="0.25">
      <c r="A51" s="2"/>
      <c r="B51" s="2"/>
      <c r="C51" s="71" t="s">
        <v>56</v>
      </c>
      <c r="D51" s="70">
        <v>0</v>
      </c>
    </row>
    <row r="52" spans="1:4" ht="38.25" x14ac:dyDescent="0.25">
      <c r="A52" s="2"/>
      <c r="B52" s="2"/>
      <c r="C52" s="71" t="s">
        <v>57</v>
      </c>
      <c r="D52" s="70">
        <v>0</v>
      </c>
    </row>
    <row r="53" spans="1:4" ht="38.25" x14ac:dyDescent="0.25">
      <c r="A53" s="2"/>
      <c r="B53" s="2"/>
      <c r="C53" s="71" t="s">
        <v>58</v>
      </c>
      <c r="D53" s="70">
        <v>0</v>
      </c>
    </row>
    <row r="54" spans="1:4" ht="102" x14ac:dyDescent="0.25">
      <c r="A54" s="2"/>
      <c r="B54" s="2"/>
      <c r="C54" s="8" t="s">
        <v>59</v>
      </c>
      <c r="D54" s="70">
        <v>0</v>
      </c>
    </row>
    <row r="55" spans="1:4" ht="51" x14ac:dyDescent="0.25">
      <c r="A55" s="2"/>
      <c r="B55" s="2"/>
      <c r="C55" s="8" t="s">
        <v>60</v>
      </c>
      <c r="D55" s="70">
        <v>0</v>
      </c>
    </row>
    <row r="56" spans="1:4" ht="38.25" x14ac:dyDescent="0.25">
      <c r="A56" s="2"/>
      <c r="B56" s="2"/>
      <c r="C56" s="8" t="s">
        <v>61</v>
      </c>
      <c r="D56" s="70">
        <v>0</v>
      </c>
    </row>
    <row r="57" spans="1:4" x14ac:dyDescent="0.25">
      <c r="A57" s="2"/>
      <c r="B57" s="2"/>
      <c r="C57" s="66" t="s">
        <v>62</v>
      </c>
      <c r="D57" s="67">
        <f>+SUM(D45:D51)+SUM(D54:D56)</f>
        <v>31315710</v>
      </c>
    </row>
    <row r="58" spans="1:4" x14ac:dyDescent="0.25">
      <c r="A58" s="54">
        <v>2</v>
      </c>
      <c r="B58" s="98" t="s">
        <v>63</v>
      </c>
      <c r="C58" s="99"/>
      <c r="D58" s="72"/>
    </row>
    <row r="59" spans="1:4" ht="25.5" x14ac:dyDescent="0.25">
      <c r="A59" s="2"/>
      <c r="B59" s="54" t="s">
        <v>24</v>
      </c>
      <c r="C59" s="8" t="s">
        <v>64</v>
      </c>
      <c r="D59" s="72">
        <v>0</v>
      </c>
    </row>
    <row r="60" spans="1:4" ht="38.25" x14ac:dyDescent="0.25">
      <c r="A60" s="2"/>
      <c r="B60" s="54"/>
      <c r="C60" s="8" t="s">
        <v>65</v>
      </c>
      <c r="D60" s="72">
        <v>0</v>
      </c>
    </row>
    <row r="61" spans="1:4" ht="25.5" x14ac:dyDescent="0.25">
      <c r="A61" s="2"/>
      <c r="B61" s="54"/>
      <c r="C61" s="8" t="s">
        <v>66</v>
      </c>
      <c r="D61" s="69">
        <v>6743228</v>
      </c>
    </row>
    <row r="62" spans="1:4" ht="25.5" x14ac:dyDescent="0.25">
      <c r="A62" s="2"/>
      <c r="B62" s="2" t="s">
        <v>67</v>
      </c>
      <c r="C62" s="8" t="s">
        <v>68</v>
      </c>
      <c r="D62" s="72">
        <v>0</v>
      </c>
    </row>
    <row r="63" spans="1:4" ht="127.5" x14ac:dyDescent="0.25">
      <c r="A63" s="2"/>
      <c r="B63" s="2" t="s">
        <v>69</v>
      </c>
      <c r="C63" s="8" t="s">
        <v>70</v>
      </c>
      <c r="D63" s="69">
        <f>487962+10</f>
        <v>487972</v>
      </c>
    </row>
    <row r="64" spans="1:4" ht="38.25" x14ac:dyDescent="0.25">
      <c r="A64" s="2"/>
      <c r="B64" s="2" t="s">
        <v>71</v>
      </c>
      <c r="C64" s="8" t="s">
        <v>72</v>
      </c>
      <c r="D64" s="69">
        <f>71322+6000</f>
        <v>77322</v>
      </c>
    </row>
    <row r="65" spans="1:4" ht="51" x14ac:dyDescent="0.25">
      <c r="A65" s="2"/>
      <c r="B65" s="2" t="s">
        <v>73</v>
      </c>
      <c r="C65" s="65" t="s">
        <v>74</v>
      </c>
      <c r="D65" s="72">
        <v>0</v>
      </c>
    </row>
    <row r="66" spans="1:4" x14ac:dyDescent="0.25">
      <c r="A66" s="2"/>
      <c r="B66" s="54"/>
      <c r="C66" s="66" t="s">
        <v>45</v>
      </c>
      <c r="D66" s="73">
        <f>+D59+SUM(D61:D65)</f>
        <v>7308522</v>
      </c>
    </row>
    <row r="67" spans="1:4" ht="25.5" x14ac:dyDescent="0.25">
      <c r="A67" s="2">
        <v>3</v>
      </c>
      <c r="B67" s="2"/>
      <c r="C67" s="74" t="s">
        <v>193</v>
      </c>
      <c r="D67" s="69">
        <f>+D66+D57</f>
        <v>38624232</v>
      </c>
    </row>
    <row r="68" spans="1:4" ht="25.5" x14ac:dyDescent="0.25">
      <c r="A68" s="2">
        <v>4</v>
      </c>
      <c r="B68" s="2"/>
      <c r="C68" s="71" t="s">
        <v>75</v>
      </c>
      <c r="D68" s="75">
        <f>+D67/D38</f>
        <v>0.24564583386398658</v>
      </c>
    </row>
    <row r="69" spans="1:4" ht="25.5" x14ac:dyDescent="0.25">
      <c r="A69" s="2">
        <v>5</v>
      </c>
      <c r="B69" s="2"/>
      <c r="C69" s="74" t="s">
        <v>76</v>
      </c>
      <c r="D69" s="69">
        <f>+D67</f>
        <v>38624232</v>
      </c>
    </row>
    <row r="70" spans="1:4" ht="25.5" x14ac:dyDescent="0.25">
      <c r="A70" s="2">
        <v>6</v>
      </c>
      <c r="B70" s="2"/>
      <c r="C70" s="71" t="s">
        <v>77</v>
      </c>
      <c r="D70" s="72">
        <v>0</v>
      </c>
    </row>
    <row r="71" spans="1:4" ht="25.5" x14ac:dyDescent="0.25">
      <c r="A71" s="2">
        <v>7</v>
      </c>
      <c r="B71" s="2"/>
      <c r="C71" s="74" t="s">
        <v>78</v>
      </c>
      <c r="D71" s="69">
        <f>+D69-D70</f>
        <v>38624232</v>
      </c>
    </row>
    <row r="72" spans="1:4" ht="21.95" customHeight="1" x14ac:dyDescent="0.25">
      <c r="A72" s="77" t="s">
        <v>79</v>
      </c>
      <c r="B72" s="78"/>
      <c r="C72" s="78"/>
      <c r="D72" s="79"/>
    </row>
    <row r="127" spans="1:7" s="76" customFormat="1" x14ac:dyDescent="0.25">
      <c r="A127" s="45"/>
      <c r="B127" s="45"/>
      <c r="C127" s="43"/>
      <c r="D127" s="43"/>
      <c r="E127" s="43"/>
      <c r="F127" s="43"/>
      <c r="G127" s="43"/>
    </row>
    <row r="128" spans="1:7" s="76" customFormat="1" x14ac:dyDescent="0.25">
      <c r="A128" s="45"/>
      <c r="B128" s="45"/>
      <c r="C128" s="43"/>
      <c r="D128" s="43"/>
      <c r="E128" s="43"/>
      <c r="F128" s="43"/>
      <c r="G128" s="43"/>
    </row>
    <row r="129" spans="1:7" s="76" customFormat="1" x14ac:dyDescent="0.25">
      <c r="A129" s="45"/>
      <c r="B129" s="45"/>
      <c r="C129" s="43"/>
      <c r="D129" s="43"/>
      <c r="E129" s="43"/>
      <c r="F129" s="43"/>
      <c r="G129" s="43"/>
    </row>
    <row r="130" spans="1:7" s="76" customFormat="1" x14ac:dyDescent="0.25">
      <c r="A130" s="45"/>
      <c r="B130" s="45"/>
      <c r="C130" s="43"/>
      <c r="D130" s="43"/>
      <c r="E130" s="43"/>
      <c r="F130" s="43"/>
      <c r="G130" s="43"/>
    </row>
    <row r="131" spans="1:7" s="76" customFormat="1" x14ac:dyDescent="0.25">
      <c r="A131" s="45"/>
      <c r="B131" s="45"/>
      <c r="C131" s="43"/>
      <c r="D131" s="43"/>
      <c r="E131" s="43"/>
      <c r="F131" s="43"/>
      <c r="G131" s="43"/>
    </row>
    <row r="132" spans="1:7" s="76" customFormat="1" x14ac:dyDescent="0.25">
      <c r="A132" s="45"/>
      <c r="B132" s="45"/>
      <c r="C132" s="43"/>
      <c r="D132" s="43"/>
      <c r="E132" s="43"/>
      <c r="F132" s="43"/>
      <c r="G132" s="43"/>
    </row>
    <row r="134" spans="1:7" s="76" customFormat="1" x14ac:dyDescent="0.25">
      <c r="A134" s="45"/>
      <c r="B134" s="45"/>
      <c r="C134" s="43"/>
      <c r="D134" s="43"/>
      <c r="E134" s="43"/>
      <c r="F134" s="43"/>
      <c r="G134" s="43"/>
    </row>
    <row r="135" spans="1:7" s="76" customFormat="1" x14ac:dyDescent="0.25">
      <c r="A135" s="45"/>
      <c r="B135" s="45"/>
      <c r="C135" s="43"/>
      <c r="D135" s="43"/>
      <c r="E135" s="43"/>
      <c r="F135" s="43"/>
      <c r="G135" s="43"/>
    </row>
    <row r="136" spans="1:7" s="76" customFormat="1" x14ac:dyDescent="0.25">
      <c r="A136" s="45"/>
      <c r="B136" s="45"/>
      <c r="C136" s="43"/>
      <c r="D136" s="43"/>
      <c r="E136" s="43"/>
      <c r="F136" s="43"/>
      <c r="G136" s="43"/>
    </row>
    <row r="137" spans="1:7" s="76" customFormat="1" x14ac:dyDescent="0.25">
      <c r="A137" s="45"/>
      <c r="B137" s="45"/>
      <c r="C137" s="43"/>
      <c r="D137" s="43"/>
      <c r="E137" s="43"/>
      <c r="F137" s="43"/>
      <c r="G137" s="43"/>
    </row>
    <row r="138" spans="1:7" s="76" customFormat="1" x14ac:dyDescent="0.25">
      <c r="A138" s="45"/>
      <c r="B138" s="45"/>
      <c r="C138" s="43"/>
      <c r="D138" s="43"/>
      <c r="E138" s="43"/>
      <c r="F138" s="43"/>
      <c r="G138" s="43"/>
    </row>
    <row r="139" spans="1:7" s="76" customFormat="1" x14ac:dyDescent="0.25">
      <c r="A139" s="45"/>
      <c r="B139" s="45"/>
      <c r="C139" s="43"/>
      <c r="D139" s="43"/>
      <c r="E139" s="43"/>
      <c r="F139" s="43"/>
      <c r="G139" s="43"/>
    </row>
    <row r="142" spans="1:7" s="76" customFormat="1" x14ac:dyDescent="0.25">
      <c r="A142" s="45"/>
      <c r="B142" s="45"/>
      <c r="C142" s="43"/>
      <c r="D142" s="43"/>
      <c r="E142" s="43"/>
      <c r="F142" s="43"/>
      <c r="G142" s="43"/>
    </row>
    <row r="143" spans="1:7" s="76" customFormat="1" x14ac:dyDescent="0.25">
      <c r="A143" s="45"/>
      <c r="B143" s="45"/>
      <c r="C143" s="43"/>
      <c r="D143" s="43"/>
      <c r="E143" s="43"/>
      <c r="F143" s="43"/>
      <c r="G143" s="43"/>
    </row>
    <row r="144" spans="1:7" s="76" customFormat="1" x14ac:dyDescent="0.25">
      <c r="A144" s="45"/>
      <c r="B144" s="45"/>
      <c r="C144" s="43"/>
      <c r="D144" s="43"/>
      <c r="E144" s="43"/>
      <c r="F144" s="43"/>
      <c r="G144" s="43"/>
    </row>
    <row r="145" spans="1:7" s="76" customFormat="1" x14ac:dyDescent="0.25">
      <c r="A145" s="45"/>
      <c r="B145" s="45"/>
      <c r="C145" s="43"/>
      <c r="D145" s="43"/>
      <c r="E145" s="43"/>
      <c r="F145" s="43"/>
      <c r="G145" s="43"/>
    </row>
    <row r="146" spans="1:7" s="76" customFormat="1" x14ac:dyDescent="0.25">
      <c r="A146" s="45"/>
      <c r="B146" s="45"/>
      <c r="C146" s="43"/>
      <c r="D146" s="43"/>
      <c r="E146" s="43"/>
      <c r="F146" s="43"/>
      <c r="G146" s="43"/>
    </row>
  </sheetData>
  <mergeCells count="20">
    <mergeCell ref="A15:A16"/>
    <mergeCell ref="B15:C16"/>
    <mergeCell ref="A1:D1"/>
    <mergeCell ref="A2:D2"/>
    <mergeCell ref="A3:D3"/>
    <mergeCell ref="A4:D4"/>
    <mergeCell ref="A11:D11"/>
    <mergeCell ref="A13:D13"/>
    <mergeCell ref="A14:D14"/>
    <mergeCell ref="C5:D5"/>
    <mergeCell ref="A72:D72"/>
    <mergeCell ref="B17:C17"/>
    <mergeCell ref="A39:D40"/>
    <mergeCell ref="A41:D41"/>
    <mergeCell ref="A42:B43"/>
    <mergeCell ref="C42:C43"/>
    <mergeCell ref="B44:C44"/>
    <mergeCell ref="B18:C18"/>
    <mergeCell ref="B31:C31"/>
    <mergeCell ref="B58:C58"/>
  </mergeCells>
  <printOptions horizontalCentered="1"/>
  <pageMargins left="0.31496062992125984" right="0.31496062992125984" top="0.37" bottom="0.6" header="0.31496062992125984" footer="0.31496062992125984"/>
  <pageSetup paperSize="9" scale="87" fitToHeight="5" orientation="portrait" r:id="rId1"/>
  <rowBreaks count="3" manualBreakCount="3">
    <brk id="23" max="16383" man="1"/>
    <brk id="40" max="16383" man="1"/>
    <brk id="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H86"/>
  <sheetViews>
    <sheetView tabSelected="1" view="pageBreakPreview" topLeftCell="A45" zoomScale="160" zoomScaleNormal="100" zoomScaleSheetLayoutView="160" workbookViewId="0">
      <selection activeCell="E51" sqref="E51"/>
    </sheetView>
  </sheetViews>
  <sheetFormatPr defaultColWidth="11" defaultRowHeight="12.75" x14ac:dyDescent="0.25"/>
  <cols>
    <col min="1" max="1" width="9.7109375" style="1" bestFit="1" customWidth="1"/>
    <col min="2" max="2" width="8.28515625" style="1" bestFit="1" customWidth="1"/>
    <col min="3" max="3" width="10.85546875" style="1" bestFit="1" customWidth="1"/>
    <col min="4" max="4" width="10" style="1" bestFit="1" customWidth="1"/>
    <col min="5" max="5" width="10" style="1" customWidth="1"/>
    <col min="6" max="6" width="11.140625" style="1" bestFit="1" customWidth="1"/>
    <col min="7" max="7" width="11" style="1"/>
    <col min="8" max="8" width="9.42578125" style="1" bestFit="1" customWidth="1"/>
    <col min="9" max="16384" width="11" style="1"/>
  </cols>
  <sheetData>
    <row r="1" spans="1:8" x14ac:dyDescent="0.25">
      <c r="A1" s="123" t="s">
        <v>187</v>
      </c>
      <c r="B1" s="123"/>
      <c r="C1" s="123"/>
      <c r="D1" s="123"/>
      <c r="E1" s="123"/>
      <c r="F1" s="123"/>
      <c r="G1" s="123"/>
      <c r="H1" s="123"/>
    </row>
    <row r="2" spans="1:8" x14ac:dyDescent="0.25">
      <c r="A2" s="123" t="s">
        <v>186</v>
      </c>
      <c r="B2" s="123"/>
      <c r="C2" s="123"/>
      <c r="D2" s="123"/>
      <c r="E2" s="123"/>
      <c r="F2" s="123"/>
      <c r="G2" s="123"/>
      <c r="H2" s="123"/>
    </row>
    <row r="3" spans="1:8" x14ac:dyDescent="0.25">
      <c r="A3" s="123" t="s">
        <v>80</v>
      </c>
      <c r="B3" s="123"/>
      <c r="C3" s="123"/>
      <c r="D3" s="123"/>
      <c r="E3" s="123"/>
      <c r="F3" s="123"/>
      <c r="G3" s="123"/>
      <c r="H3" s="123"/>
    </row>
    <row r="4" spans="1:8" ht="114.75" x14ac:dyDescent="0.25">
      <c r="A4" s="17" t="s">
        <v>47</v>
      </c>
      <c r="B4" s="17" t="s">
        <v>169</v>
      </c>
      <c r="C4" s="17" t="s">
        <v>174</v>
      </c>
      <c r="D4" s="17" t="s">
        <v>81</v>
      </c>
      <c r="E4" s="17"/>
      <c r="F4" s="17" t="s">
        <v>188</v>
      </c>
      <c r="G4" s="17" t="s">
        <v>82</v>
      </c>
      <c r="H4" s="17" t="s">
        <v>83</v>
      </c>
    </row>
    <row r="5" spans="1:8" ht="25.5" x14ac:dyDescent="0.25">
      <c r="A5" s="17">
        <v>1</v>
      </c>
      <c r="B5" s="17" t="s">
        <v>118</v>
      </c>
      <c r="C5" s="18" t="s">
        <v>158</v>
      </c>
      <c r="D5" s="19">
        <v>8.5827137546468393</v>
      </c>
      <c r="E5" s="19"/>
      <c r="F5" s="18" t="s">
        <v>116</v>
      </c>
      <c r="G5" s="17">
        <v>0</v>
      </c>
      <c r="H5" s="17">
        <v>0</v>
      </c>
    </row>
    <row r="6" spans="1:8" ht="25.5" x14ac:dyDescent="0.25">
      <c r="A6" s="17">
        <f>+A5+1</f>
        <v>2</v>
      </c>
      <c r="B6" s="17" t="s">
        <v>118</v>
      </c>
      <c r="C6" s="18" t="s">
        <v>159</v>
      </c>
      <c r="D6" s="19">
        <v>30.341078066914502</v>
      </c>
      <c r="E6" s="19"/>
      <c r="F6" s="18" t="s">
        <v>116</v>
      </c>
      <c r="G6" s="17">
        <v>0</v>
      </c>
      <c r="H6" s="17">
        <v>0</v>
      </c>
    </row>
    <row r="7" spans="1:8" ht="25.5" x14ac:dyDescent="0.25">
      <c r="A7" s="17">
        <f t="shared" ref="A7:A55" si="0">+A6+1</f>
        <v>3</v>
      </c>
      <c r="B7" s="17" t="s">
        <v>118</v>
      </c>
      <c r="C7" s="18" t="s">
        <v>160</v>
      </c>
      <c r="D7" s="19">
        <v>30.391263940520446</v>
      </c>
      <c r="E7" s="19"/>
      <c r="F7" s="18" t="s">
        <v>116</v>
      </c>
      <c r="G7" s="17">
        <v>0</v>
      </c>
      <c r="H7" s="17">
        <v>0</v>
      </c>
    </row>
    <row r="8" spans="1:8" ht="25.5" x14ac:dyDescent="0.25">
      <c r="A8" s="17">
        <f t="shared" si="0"/>
        <v>4</v>
      </c>
      <c r="B8" s="17" t="s">
        <v>118</v>
      </c>
      <c r="C8" s="18" t="s">
        <v>161</v>
      </c>
      <c r="D8" s="19">
        <v>30.221189591078069</v>
      </c>
      <c r="E8" s="19"/>
      <c r="F8" s="18" t="s">
        <v>116</v>
      </c>
      <c r="G8" s="17">
        <v>0</v>
      </c>
      <c r="H8" s="17">
        <v>0</v>
      </c>
    </row>
    <row r="9" spans="1:8" ht="25.5" x14ac:dyDescent="0.25">
      <c r="A9" s="17">
        <f t="shared" si="0"/>
        <v>5</v>
      </c>
      <c r="B9" s="17" t="s">
        <v>118</v>
      </c>
      <c r="C9" s="18" t="s">
        <v>162</v>
      </c>
      <c r="D9" s="19">
        <v>30.391263940520446</v>
      </c>
      <c r="E9" s="19"/>
      <c r="F9" s="18" t="s">
        <v>116</v>
      </c>
      <c r="G9" s="17">
        <v>0</v>
      </c>
      <c r="H9" s="17">
        <v>0</v>
      </c>
    </row>
    <row r="10" spans="1:8" ht="25.5" x14ac:dyDescent="0.25">
      <c r="A10" s="17">
        <f t="shared" si="0"/>
        <v>6</v>
      </c>
      <c r="B10" s="17" t="s">
        <v>118</v>
      </c>
      <c r="C10" s="18" t="s">
        <v>163</v>
      </c>
      <c r="D10" s="19">
        <v>30.341078066914502</v>
      </c>
      <c r="E10" s="19"/>
      <c r="F10" s="18" t="s">
        <v>116</v>
      </c>
      <c r="G10" s="17">
        <v>0</v>
      </c>
      <c r="H10" s="17">
        <v>0</v>
      </c>
    </row>
    <row r="11" spans="1:8" ht="25.5" x14ac:dyDescent="0.25">
      <c r="A11" s="17">
        <f t="shared" si="0"/>
        <v>7</v>
      </c>
      <c r="B11" s="17" t="s">
        <v>118</v>
      </c>
      <c r="C11" s="18" t="s">
        <v>164</v>
      </c>
      <c r="D11" s="19">
        <v>7.9330855018587361</v>
      </c>
      <c r="E11" s="19"/>
      <c r="F11" s="18" t="s">
        <v>116</v>
      </c>
      <c r="G11" s="17">
        <v>0</v>
      </c>
      <c r="H11" s="17">
        <v>0</v>
      </c>
    </row>
    <row r="12" spans="1:8" ht="25.5" x14ac:dyDescent="0.25">
      <c r="A12" s="17">
        <f t="shared" si="0"/>
        <v>8</v>
      </c>
      <c r="B12" s="17" t="s">
        <v>118</v>
      </c>
      <c r="C12" s="18" t="s">
        <v>135</v>
      </c>
      <c r="D12" s="19">
        <v>17.861524163568774</v>
      </c>
      <c r="E12" s="149">
        <f>D12*10.764</f>
        <v>192.26144609665428</v>
      </c>
      <c r="F12" s="18" t="s">
        <v>116</v>
      </c>
      <c r="G12" s="17">
        <v>0</v>
      </c>
      <c r="H12" s="17">
        <v>0</v>
      </c>
    </row>
    <row r="13" spans="1:8" ht="25.5" x14ac:dyDescent="0.25">
      <c r="A13" s="17">
        <f t="shared" si="0"/>
        <v>9</v>
      </c>
      <c r="B13" s="17" t="s">
        <v>118</v>
      </c>
      <c r="C13" s="18" t="s">
        <v>136</v>
      </c>
      <c r="D13" s="19">
        <v>17.886617100371748</v>
      </c>
      <c r="E13" s="149">
        <f t="shared" ref="E13:E55" si="1">D13*10.764</f>
        <v>192.53154646840147</v>
      </c>
      <c r="F13" s="18" t="s">
        <v>116</v>
      </c>
      <c r="G13" s="17">
        <v>0</v>
      </c>
      <c r="H13" s="17">
        <v>0</v>
      </c>
    </row>
    <row r="14" spans="1:8" ht="25.5" x14ac:dyDescent="0.25">
      <c r="A14" s="17">
        <f t="shared" si="0"/>
        <v>10</v>
      </c>
      <c r="B14" s="17" t="s">
        <v>118</v>
      </c>
      <c r="C14" s="18" t="s">
        <v>137</v>
      </c>
      <c r="D14" s="19">
        <v>24.527881040892197</v>
      </c>
      <c r="E14" s="149">
        <f t="shared" si="1"/>
        <v>264.0181115241636</v>
      </c>
      <c r="F14" s="18" t="s">
        <v>116</v>
      </c>
      <c r="G14" s="17">
        <v>0</v>
      </c>
      <c r="H14" s="17">
        <v>0</v>
      </c>
    </row>
    <row r="15" spans="1:8" ht="25.5" x14ac:dyDescent="0.25">
      <c r="A15" s="17">
        <f t="shared" si="0"/>
        <v>11</v>
      </c>
      <c r="B15" s="17" t="s">
        <v>118</v>
      </c>
      <c r="C15" s="18" t="s">
        <v>139</v>
      </c>
      <c r="D15" s="19">
        <v>17.886617100371748</v>
      </c>
      <c r="E15" s="149">
        <f t="shared" si="1"/>
        <v>192.53154646840147</v>
      </c>
      <c r="F15" s="18" t="s">
        <v>116</v>
      </c>
      <c r="G15" s="17">
        <v>0</v>
      </c>
      <c r="H15" s="17">
        <v>0</v>
      </c>
    </row>
    <row r="16" spans="1:8" ht="25.5" x14ac:dyDescent="0.25">
      <c r="A16" s="17">
        <f t="shared" si="0"/>
        <v>12</v>
      </c>
      <c r="B16" s="17" t="s">
        <v>118</v>
      </c>
      <c r="C16" s="18" t="s">
        <v>140</v>
      </c>
      <c r="D16" s="19">
        <v>17.861524163568774</v>
      </c>
      <c r="E16" s="149">
        <f t="shared" si="1"/>
        <v>192.26144609665428</v>
      </c>
      <c r="F16" s="18" t="s">
        <v>116</v>
      </c>
      <c r="G16" s="17">
        <v>0</v>
      </c>
      <c r="H16" s="17">
        <v>0</v>
      </c>
    </row>
    <row r="17" spans="1:8" ht="25.5" x14ac:dyDescent="0.25">
      <c r="A17" s="17">
        <f t="shared" si="0"/>
        <v>13</v>
      </c>
      <c r="B17" s="17" t="s">
        <v>118</v>
      </c>
      <c r="C17" s="18" t="s">
        <v>142</v>
      </c>
      <c r="D17" s="19">
        <v>17.861524163568774</v>
      </c>
      <c r="E17" s="149">
        <f t="shared" si="1"/>
        <v>192.26144609665428</v>
      </c>
      <c r="F17" s="18" t="s">
        <v>116</v>
      </c>
      <c r="G17" s="17">
        <v>0</v>
      </c>
      <c r="H17" s="17">
        <v>0</v>
      </c>
    </row>
    <row r="18" spans="1:8" ht="25.5" x14ac:dyDescent="0.25">
      <c r="A18" s="17">
        <f t="shared" si="0"/>
        <v>14</v>
      </c>
      <c r="B18" s="17" t="s">
        <v>118</v>
      </c>
      <c r="C18" s="18" t="s">
        <v>143</v>
      </c>
      <c r="D18" s="19">
        <v>24.527881040892197</v>
      </c>
      <c r="E18" s="149">
        <f t="shared" si="1"/>
        <v>264.0181115241636</v>
      </c>
      <c r="F18" s="18" t="s">
        <v>116</v>
      </c>
      <c r="G18" s="17">
        <v>0</v>
      </c>
      <c r="H18" s="17">
        <v>0</v>
      </c>
    </row>
    <row r="19" spans="1:8" ht="25.5" x14ac:dyDescent="0.25">
      <c r="A19" s="17">
        <f t="shared" si="0"/>
        <v>15</v>
      </c>
      <c r="B19" s="17" t="s">
        <v>118</v>
      </c>
      <c r="C19" s="18" t="s">
        <v>165</v>
      </c>
      <c r="D19" s="19">
        <v>37.381040892193312</v>
      </c>
      <c r="E19" s="149">
        <f t="shared" si="1"/>
        <v>402.36952416356877</v>
      </c>
      <c r="F19" s="18" t="s">
        <v>116</v>
      </c>
      <c r="G19" s="17">
        <v>0</v>
      </c>
      <c r="H19" s="17">
        <v>0</v>
      </c>
    </row>
    <row r="20" spans="1:8" ht="25.5" x14ac:dyDescent="0.25">
      <c r="A20" s="17">
        <f t="shared" si="0"/>
        <v>16</v>
      </c>
      <c r="B20" s="17" t="s">
        <v>118</v>
      </c>
      <c r="C20" s="18" t="s">
        <v>166</v>
      </c>
      <c r="D20" s="19">
        <v>17.886617100371748</v>
      </c>
      <c r="E20" s="149">
        <f t="shared" si="1"/>
        <v>192.53154646840147</v>
      </c>
      <c r="F20" s="18" t="s">
        <v>116</v>
      </c>
      <c r="G20" s="17">
        <v>0</v>
      </c>
      <c r="H20" s="17">
        <v>0</v>
      </c>
    </row>
    <row r="21" spans="1:8" ht="25.5" x14ac:dyDescent="0.25">
      <c r="A21" s="17">
        <f t="shared" si="0"/>
        <v>17</v>
      </c>
      <c r="B21" s="17" t="s">
        <v>118</v>
      </c>
      <c r="C21" s="18" t="s">
        <v>144</v>
      </c>
      <c r="D21" s="19">
        <v>17.861524163568774</v>
      </c>
      <c r="E21" s="149">
        <f t="shared" si="1"/>
        <v>192.26144609665428</v>
      </c>
      <c r="F21" s="18" t="s">
        <v>116</v>
      </c>
      <c r="G21" s="17">
        <v>0</v>
      </c>
      <c r="H21" s="17">
        <v>0</v>
      </c>
    </row>
    <row r="22" spans="1:8" ht="25.5" x14ac:dyDescent="0.25">
      <c r="A22" s="17">
        <f t="shared" si="0"/>
        <v>18</v>
      </c>
      <c r="B22" s="17" t="s">
        <v>118</v>
      </c>
      <c r="C22" s="18" t="s">
        <v>146</v>
      </c>
      <c r="D22" s="19">
        <v>17.861524163568774</v>
      </c>
      <c r="E22" s="149">
        <f t="shared" si="1"/>
        <v>192.26144609665428</v>
      </c>
      <c r="F22" s="18" t="s">
        <v>116</v>
      </c>
      <c r="G22" s="17">
        <v>0</v>
      </c>
      <c r="H22" s="17">
        <v>0</v>
      </c>
    </row>
    <row r="23" spans="1:8" ht="25.5" x14ac:dyDescent="0.25">
      <c r="A23" s="17">
        <f t="shared" si="0"/>
        <v>19</v>
      </c>
      <c r="B23" s="17" t="s">
        <v>118</v>
      </c>
      <c r="C23" s="18" t="s">
        <v>147</v>
      </c>
      <c r="D23" s="19">
        <v>17.886617100371748</v>
      </c>
      <c r="E23" s="149">
        <f t="shared" si="1"/>
        <v>192.53154646840147</v>
      </c>
      <c r="F23" s="18" t="s">
        <v>116</v>
      </c>
      <c r="G23" s="17">
        <v>0</v>
      </c>
      <c r="H23" s="17">
        <v>0</v>
      </c>
    </row>
    <row r="24" spans="1:8" ht="25.5" x14ac:dyDescent="0.25">
      <c r="A24" s="17">
        <f t="shared" si="0"/>
        <v>20</v>
      </c>
      <c r="B24" s="17" t="s">
        <v>118</v>
      </c>
      <c r="C24" s="18" t="s">
        <v>148</v>
      </c>
      <c r="D24" s="19">
        <v>38.759754738015609</v>
      </c>
      <c r="E24" s="149">
        <f t="shared" si="1"/>
        <v>417.21</v>
      </c>
      <c r="F24" s="18" t="s">
        <v>116</v>
      </c>
      <c r="G24" s="17">
        <v>0</v>
      </c>
      <c r="H24" s="17">
        <v>0</v>
      </c>
    </row>
    <row r="25" spans="1:8" ht="25.5" x14ac:dyDescent="0.25">
      <c r="A25" s="17">
        <f t="shared" si="0"/>
        <v>21</v>
      </c>
      <c r="B25" s="17" t="s">
        <v>118</v>
      </c>
      <c r="C25" s="18" t="s">
        <v>149</v>
      </c>
      <c r="D25" s="19">
        <v>22.1728624535316</v>
      </c>
      <c r="E25" s="149">
        <f t="shared" si="1"/>
        <v>238.66869144981413</v>
      </c>
      <c r="F25" s="18" t="s">
        <v>116</v>
      </c>
      <c r="G25" s="17">
        <v>0</v>
      </c>
      <c r="H25" s="17">
        <v>0</v>
      </c>
    </row>
    <row r="26" spans="1:8" ht="25.5" x14ac:dyDescent="0.25">
      <c r="A26" s="17">
        <f t="shared" si="0"/>
        <v>22</v>
      </c>
      <c r="B26" s="17" t="s">
        <v>118</v>
      </c>
      <c r="C26" s="18" t="s">
        <v>150</v>
      </c>
      <c r="D26" s="19">
        <v>22.134758364312265</v>
      </c>
      <c r="E26" s="149">
        <f t="shared" si="1"/>
        <v>238.2585390334572</v>
      </c>
      <c r="F26" s="18" t="s">
        <v>116</v>
      </c>
      <c r="G26" s="17">
        <v>0</v>
      </c>
      <c r="H26" s="17">
        <v>0</v>
      </c>
    </row>
    <row r="27" spans="1:8" ht="25.5" x14ac:dyDescent="0.25">
      <c r="A27" s="17">
        <f t="shared" si="0"/>
        <v>23</v>
      </c>
      <c r="B27" s="17" t="s">
        <v>118</v>
      </c>
      <c r="C27" s="18" t="s">
        <v>167</v>
      </c>
      <c r="D27" s="19">
        <v>17.861524163568774</v>
      </c>
      <c r="E27" s="149">
        <f t="shared" si="1"/>
        <v>192.26144609665428</v>
      </c>
      <c r="F27" s="18" t="s">
        <v>116</v>
      </c>
      <c r="G27" s="17">
        <v>0</v>
      </c>
      <c r="H27" s="17">
        <v>0</v>
      </c>
    </row>
    <row r="28" spans="1:8" ht="25.5" x14ac:dyDescent="0.25">
      <c r="A28" s="17">
        <f t="shared" si="0"/>
        <v>24</v>
      </c>
      <c r="B28" s="18" t="s">
        <v>118</v>
      </c>
      <c r="C28" s="18" t="s">
        <v>124</v>
      </c>
      <c r="D28" s="20">
        <v>18.394648829431439</v>
      </c>
      <c r="E28" s="149">
        <f t="shared" si="1"/>
        <v>198</v>
      </c>
      <c r="F28" s="18" t="s">
        <v>116</v>
      </c>
      <c r="G28" s="17">
        <v>0</v>
      </c>
      <c r="H28" s="17">
        <v>0</v>
      </c>
    </row>
    <row r="29" spans="1:8" ht="25.5" x14ac:dyDescent="0.25">
      <c r="A29" s="17">
        <f t="shared" si="0"/>
        <v>25</v>
      </c>
      <c r="B29" s="17" t="s">
        <v>118</v>
      </c>
      <c r="C29" s="18" t="s">
        <v>151</v>
      </c>
      <c r="D29" s="19">
        <v>38.759754738015609</v>
      </c>
      <c r="E29" s="149">
        <f t="shared" si="1"/>
        <v>417.21</v>
      </c>
      <c r="F29" s="18" t="s">
        <v>116</v>
      </c>
      <c r="G29" s="17">
        <v>0</v>
      </c>
      <c r="H29" s="17">
        <v>0</v>
      </c>
    </row>
    <row r="30" spans="1:8" ht="25.5" x14ac:dyDescent="0.25">
      <c r="A30" s="17">
        <f t="shared" si="0"/>
        <v>26</v>
      </c>
      <c r="B30" s="17" t="s">
        <v>118</v>
      </c>
      <c r="C30" s="18" t="s">
        <v>152</v>
      </c>
      <c r="D30" s="19">
        <v>45.0771375464684</v>
      </c>
      <c r="E30" s="149">
        <f t="shared" si="1"/>
        <v>485.2103085501858</v>
      </c>
      <c r="F30" s="18" t="s">
        <v>116</v>
      </c>
      <c r="G30" s="17">
        <v>0</v>
      </c>
      <c r="H30" s="17">
        <v>0</v>
      </c>
    </row>
    <row r="31" spans="1:8" ht="25.5" x14ac:dyDescent="0.25">
      <c r="A31" s="17">
        <f t="shared" si="0"/>
        <v>27</v>
      </c>
      <c r="B31" s="17" t="s">
        <v>118</v>
      </c>
      <c r="C31" s="18" t="s">
        <v>153</v>
      </c>
      <c r="D31" s="19">
        <v>17.886617100371748</v>
      </c>
      <c r="E31" s="149">
        <f t="shared" si="1"/>
        <v>192.53154646840147</v>
      </c>
      <c r="F31" s="18" t="s">
        <v>116</v>
      </c>
      <c r="G31" s="17">
        <v>0</v>
      </c>
      <c r="H31" s="17">
        <v>0</v>
      </c>
    </row>
    <row r="32" spans="1:8" ht="25.5" x14ac:dyDescent="0.25">
      <c r="A32" s="17">
        <f t="shared" si="0"/>
        <v>28</v>
      </c>
      <c r="B32" s="17" t="s">
        <v>126</v>
      </c>
      <c r="C32" s="18" t="s">
        <v>165</v>
      </c>
      <c r="D32" s="19">
        <v>37.744423791821561</v>
      </c>
      <c r="E32" s="149">
        <f t="shared" si="1"/>
        <v>406.28097769516728</v>
      </c>
      <c r="F32" s="18" t="s">
        <v>116</v>
      </c>
      <c r="G32" s="17">
        <v>0</v>
      </c>
      <c r="H32" s="17">
        <v>0</v>
      </c>
    </row>
    <row r="33" spans="1:8" ht="25.5" x14ac:dyDescent="0.25">
      <c r="A33" s="17">
        <f t="shared" si="0"/>
        <v>29</v>
      </c>
      <c r="B33" s="17" t="s">
        <v>126</v>
      </c>
      <c r="C33" s="18" t="s">
        <v>166</v>
      </c>
      <c r="D33" s="19">
        <v>37.744423791821561</v>
      </c>
      <c r="E33" s="149">
        <f t="shared" si="1"/>
        <v>406.28097769516728</v>
      </c>
      <c r="F33" s="18" t="s">
        <v>116</v>
      </c>
      <c r="G33" s="17">
        <v>0</v>
      </c>
      <c r="H33" s="17">
        <v>0</v>
      </c>
    </row>
    <row r="34" spans="1:8" ht="25.5" x14ac:dyDescent="0.25">
      <c r="A34" s="17">
        <f t="shared" si="0"/>
        <v>30</v>
      </c>
      <c r="B34" s="17" t="s">
        <v>126</v>
      </c>
      <c r="C34" s="18" t="s">
        <v>167</v>
      </c>
      <c r="D34" s="19">
        <v>37.744423791821561</v>
      </c>
      <c r="E34" s="149">
        <f t="shared" si="1"/>
        <v>406.28097769516728</v>
      </c>
      <c r="F34" s="18" t="s">
        <v>116</v>
      </c>
      <c r="G34" s="17">
        <v>0</v>
      </c>
      <c r="H34" s="17">
        <v>0</v>
      </c>
    </row>
    <row r="35" spans="1:8" ht="25.5" x14ac:dyDescent="0.25">
      <c r="A35" s="17">
        <f t="shared" si="0"/>
        <v>31</v>
      </c>
      <c r="B35" s="17" t="s">
        <v>126</v>
      </c>
      <c r="C35" s="18" t="s">
        <v>168</v>
      </c>
      <c r="D35" s="19">
        <v>37.744423791821561</v>
      </c>
      <c r="E35" s="149">
        <f t="shared" si="1"/>
        <v>406.28097769516728</v>
      </c>
      <c r="F35" s="18" t="s">
        <v>116</v>
      </c>
      <c r="G35" s="17">
        <v>0</v>
      </c>
      <c r="H35" s="17">
        <v>0</v>
      </c>
    </row>
    <row r="36" spans="1:8" ht="25.5" x14ac:dyDescent="0.25">
      <c r="A36" s="17">
        <f t="shared" si="0"/>
        <v>32</v>
      </c>
      <c r="B36" s="17" t="s">
        <v>170</v>
      </c>
      <c r="C36" s="18" t="s">
        <v>127</v>
      </c>
      <c r="D36" s="19">
        <v>49.798327137546472</v>
      </c>
      <c r="E36" s="149">
        <f t="shared" si="1"/>
        <v>536.02919330855025</v>
      </c>
      <c r="F36" s="18" t="s">
        <v>116</v>
      </c>
      <c r="G36" s="17">
        <v>0</v>
      </c>
      <c r="H36" s="17">
        <v>0</v>
      </c>
    </row>
    <row r="37" spans="1:8" ht="25.5" x14ac:dyDescent="0.25">
      <c r="A37" s="17">
        <f t="shared" si="0"/>
        <v>33</v>
      </c>
      <c r="B37" s="17" t="s">
        <v>170</v>
      </c>
      <c r="C37" s="18" t="s">
        <v>128</v>
      </c>
      <c r="D37" s="19">
        <v>51.559479553903344</v>
      </c>
      <c r="E37" s="149">
        <f t="shared" si="1"/>
        <v>554.98623791821558</v>
      </c>
      <c r="F37" s="18" t="s">
        <v>116</v>
      </c>
      <c r="G37" s="17">
        <v>0</v>
      </c>
      <c r="H37" s="17">
        <v>0</v>
      </c>
    </row>
    <row r="38" spans="1:8" ht="25.5" x14ac:dyDescent="0.25">
      <c r="A38" s="17">
        <f t="shared" si="0"/>
        <v>34</v>
      </c>
      <c r="B38" s="17" t="s">
        <v>170</v>
      </c>
      <c r="C38" s="18" t="s">
        <v>129</v>
      </c>
      <c r="D38" s="19">
        <v>51.559479553903344</v>
      </c>
      <c r="E38" s="149">
        <f t="shared" si="1"/>
        <v>554.98623791821558</v>
      </c>
      <c r="F38" s="18" t="s">
        <v>116</v>
      </c>
      <c r="G38" s="17">
        <v>0</v>
      </c>
      <c r="H38" s="17">
        <v>0</v>
      </c>
    </row>
    <row r="39" spans="1:8" ht="25.5" x14ac:dyDescent="0.25">
      <c r="A39" s="17">
        <f t="shared" si="0"/>
        <v>35</v>
      </c>
      <c r="B39" s="17" t="s">
        <v>170</v>
      </c>
      <c r="C39" s="18" t="s">
        <v>130</v>
      </c>
      <c r="D39" s="19">
        <v>49.798327137546472</v>
      </c>
      <c r="E39" s="149">
        <f t="shared" si="1"/>
        <v>536.02919330855025</v>
      </c>
      <c r="F39" s="18" t="s">
        <v>116</v>
      </c>
      <c r="G39" s="17">
        <v>0</v>
      </c>
      <c r="H39" s="17">
        <v>0</v>
      </c>
    </row>
    <row r="40" spans="1:8" ht="25.5" x14ac:dyDescent="0.25">
      <c r="A40" s="17">
        <f t="shared" si="0"/>
        <v>36</v>
      </c>
      <c r="B40" s="17" t="s">
        <v>170</v>
      </c>
      <c r="C40" s="18" t="s">
        <v>135</v>
      </c>
      <c r="D40" s="19">
        <v>49.798327137546472</v>
      </c>
      <c r="E40" s="149">
        <f t="shared" si="1"/>
        <v>536.02919330855025</v>
      </c>
      <c r="F40" s="18" t="s">
        <v>116</v>
      </c>
      <c r="G40" s="17">
        <v>0</v>
      </c>
      <c r="H40" s="17">
        <v>0</v>
      </c>
    </row>
    <row r="41" spans="1:8" ht="25.5" x14ac:dyDescent="0.25">
      <c r="A41" s="17">
        <f t="shared" si="0"/>
        <v>37</v>
      </c>
      <c r="B41" s="17" t="s">
        <v>170</v>
      </c>
      <c r="C41" s="18" t="s">
        <v>136</v>
      </c>
      <c r="D41" s="19">
        <v>51.559479553903344</v>
      </c>
      <c r="E41" s="149">
        <f t="shared" si="1"/>
        <v>554.98623791821558</v>
      </c>
      <c r="F41" s="18" t="s">
        <v>116</v>
      </c>
      <c r="G41" s="17">
        <v>0</v>
      </c>
      <c r="H41" s="17">
        <v>0</v>
      </c>
    </row>
    <row r="42" spans="1:8" ht="25.5" x14ac:dyDescent="0.25">
      <c r="A42" s="17">
        <f t="shared" si="0"/>
        <v>38</v>
      </c>
      <c r="B42" s="17" t="s">
        <v>170</v>
      </c>
      <c r="C42" s="18" t="s">
        <v>137</v>
      </c>
      <c r="D42" s="19">
        <v>51.559479553903344</v>
      </c>
      <c r="E42" s="149">
        <f t="shared" si="1"/>
        <v>554.98623791821558</v>
      </c>
      <c r="F42" s="18" t="s">
        <v>116</v>
      </c>
      <c r="G42" s="17">
        <v>0</v>
      </c>
      <c r="H42" s="17">
        <v>0</v>
      </c>
    </row>
    <row r="43" spans="1:8" ht="25.5" x14ac:dyDescent="0.25">
      <c r="A43" s="17">
        <f t="shared" si="0"/>
        <v>39</v>
      </c>
      <c r="B43" s="17" t="s">
        <v>170</v>
      </c>
      <c r="C43" s="18" t="s">
        <v>119</v>
      </c>
      <c r="D43" s="19">
        <v>49.798327137546472</v>
      </c>
      <c r="E43" s="149">
        <f t="shared" si="1"/>
        <v>536.02919330855025</v>
      </c>
      <c r="F43" s="18" t="s">
        <v>116</v>
      </c>
      <c r="G43" s="17">
        <v>0</v>
      </c>
      <c r="H43" s="17">
        <v>0</v>
      </c>
    </row>
    <row r="44" spans="1:8" ht="25.5" x14ac:dyDescent="0.25">
      <c r="A44" s="17">
        <f t="shared" si="0"/>
        <v>40</v>
      </c>
      <c r="B44" s="17" t="s">
        <v>170</v>
      </c>
      <c r="C44" s="18" t="s">
        <v>142</v>
      </c>
      <c r="D44" s="19">
        <v>49.798327137546472</v>
      </c>
      <c r="E44" s="149">
        <f t="shared" si="1"/>
        <v>536.02919330855025</v>
      </c>
      <c r="F44" s="18" t="s">
        <v>116</v>
      </c>
      <c r="G44" s="17">
        <v>0</v>
      </c>
      <c r="H44" s="17">
        <v>0</v>
      </c>
    </row>
    <row r="45" spans="1:8" ht="25.5" x14ac:dyDescent="0.25">
      <c r="A45" s="17">
        <f t="shared" si="0"/>
        <v>41</v>
      </c>
      <c r="B45" s="17" t="s">
        <v>170</v>
      </c>
      <c r="C45" s="18" t="s">
        <v>120</v>
      </c>
      <c r="D45" s="19">
        <v>51.559479553903344</v>
      </c>
      <c r="E45" s="149">
        <f t="shared" si="1"/>
        <v>554.98623791821558</v>
      </c>
      <c r="F45" s="18" t="s">
        <v>116</v>
      </c>
      <c r="G45" s="17">
        <v>0</v>
      </c>
      <c r="H45" s="17">
        <v>0</v>
      </c>
    </row>
    <row r="46" spans="1:8" ht="25.5" x14ac:dyDescent="0.25">
      <c r="A46" s="17">
        <f t="shared" si="0"/>
        <v>42</v>
      </c>
      <c r="B46" s="17" t="s">
        <v>170</v>
      </c>
      <c r="C46" s="18" t="s">
        <v>143</v>
      </c>
      <c r="D46" s="19">
        <v>51.559479553903344</v>
      </c>
      <c r="E46" s="149">
        <f t="shared" si="1"/>
        <v>554.98623791821558</v>
      </c>
      <c r="F46" s="18" t="s">
        <v>116</v>
      </c>
      <c r="G46" s="17">
        <v>0</v>
      </c>
      <c r="H46" s="17">
        <v>0</v>
      </c>
    </row>
    <row r="47" spans="1:8" ht="25.5" x14ac:dyDescent="0.25">
      <c r="A47" s="17">
        <f t="shared" si="0"/>
        <v>43</v>
      </c>
      <c r="B47" s="17" t="s">
        <v>170</v>
      </c>
      <c r="C47" s="18" t="s">
        <v>121</v>
      </c>
      <c r="D47" s="19">
        <v>49.798327137546472</v>
      </c>
      <c r="E47" s="149">
        <f t="shared" si="1"/>
        <v>536.02919330855025</v>
      </c>
      <c r="F47" s="18" t="s">
        <v>116</v>
      </c>
      <c r="G47" s="17">
        <v>0</v>
      </c>
      <c r="H47" s="17">
        <v>0</v>
      </c>
    </row>
    <row r="48" spans="1:8" ht="25.5" x14ac:dyDescent="0.25">
      <c r="A48" s="17">
        <f t="shared" si="0"/>
        <v>44</v>
      </c>
      <c r="B48" s="17" t="s">
        <v>170</v>
      </c>
      <c r="C48" s="18" t="s">
        <v>146</v>
      </c>
      <c r="D48" s="19">
        <v>49.798327137546472</v>
      </c>
      <c r="E48" s="149">
        <f t="shared" si="1"/>
        <v>536.02919330855025</v>
      </c>
      <c r="F48" s="18" t="s">
        <v>116</v>
      </c>
      <c r="G48" s="17">
        <v>0</v>
      </c>
      <c r="H48" s="17">
        <v>0</v>
      </c>
    </row>
    <row r="49" spans="1:8" ht="25.5" x14ac:dyDescent="0.25">
      <c r="A49" s="17">
        <f t="shared" si="0"/>
        <v>45</v>
      </c>
      <c r="B49" s="17" t="s">
        <v>170</v>
      </c>
      <c r="C49" s="18" t="s">
        <v>147</v>
      </c>
      <c r="D49" s="19">
        <v>51.559479553903344</v>
      </c>
      <c r="E49" s="149">
        <f t="shared" si="1"/>
        <v>554.98623791821558</v>
      </c>
      <c r="F49" s="18" t="s">
        <v>116</v>
      </c>
      <c r="G49" s="17">
        <v>0</v>
      </c>
      <c r="H49" s="17">
        <v>0</v>
      </c>
    </row>
    <row r="50" spans="1:8" ht="25.5" x14ac:dyDescent="0.25">
      <c r="A50" s="17">
        <f t="shared" si="0"/>
        <v>46</v>
      </c>
      <c r="B50" s="17" t="s">
        <v>170</v>
      </c>
      <c r="C50" s="18" t="s">
        <v>148</v>
      </c>
      <c r="D50" s="19">
        <v>51.559479553903344</v>
      </c>
      <c r="E50" s="149">
        <f t="shared" si="1"/>
        <v>554.98623791821558</v>
      </c>
      <c r="F50" s="18" t="s">
        <v>116</v>
      </c>
      <c r="G50" s="17">
        <v>0</v>
      </c>
      <c r="H50" s="17">
        <v>0</v>
      </c>
    </row>
    <row r="51" spans="1:8" ht="25.5" x14ac:dyDescent="0.25">
      <c r="A51" s="17">
        <f t="shared" si="0"/>
        <v>47</v>
      </c>
      <c r="B51" s="17" t="s">
        <v>170</v>
      </c>
      <c r="C51" s="18" t="s">
        <v>122</v>
      </c>
      <c r="D51" s="19">
        <v>49.798327137546472</v>
      </c>
      <c r="E51" s="149">
        <f t="shared" si="1"/>
        <v>536.02919330855025</v>
      </c>
      <c r="F51" s="18" t="s">
        <v>116</v>
      </c>
      <c r="G51" s="17">
        <v>0</v>
      </c>
      <c r="H51" s="17">
        <v>0</v>
      </c>
    </row>
    <row r="52" spans="1:8" ht="25.5" x14ac:dyDescent="0.25">
      <c r="A52" s="17">
        <f t="shared" si="0"/>
        <v>48</v>
      </c>
      <c r="B52" s="17" t="s">
        <v>170</v>
      </c>
      <c r="C52" s="18" t="s">
        <v>123</v>
      </c>
      <c r="D52" s="19">
        <v>51.559479553903344</v>
      </c>
      <c r="E52" s="149">
        <f t="shared" si="1"/>
        <v>554.98623791821558</v>
      </c>
      <c r="F52" s="18" t="s">
        <v>116</v>
      </c>
      <c r="G52" s="17">
        <v>0</v>
      </c>
      <c r="H52" s="17">
        <v>0</v>
      </c>
    </row>
    <row r="53" spans="1:8" ht="25.5" x14ac:dyDescent="0.25">
      <c r="A53" s="17">
        <f t="shared" si="0"/>
        <v>49</v>
      </c>
      <c r="B53" s="17" t="s">
        <v>170</v>
      </c>
      <c r="C53" s="18" t="s">
        <v>124</v>
      </c>
      <c r="D53" s="19">
        <v>51.559479553903344</v>
      </c>
      <c r="E53" s="149">
        <f t="shared" si="1"/>
        <v>554.98623791821558</v>
      </c>
      <c r="F53" s="18" t="s">
        <v>116</v>
      </c>
      <c r="G53" s="17">
        <v>0</v>
      </c>
      <c r="H53" s="17">
        <v>0</v>
      </c>
    </row>
    <row r="54" spans="1:8" ht="25.5" x14ac:dyDescent="0.25">
      <c r="A54" s="17">
        <f t="shared" si="0"/>
        <v>50</v>
      </c>
      <c r="B54" s="17" t="s">
        <v>170</v>
      </c>
      <c r="C54" s="18" t="s">
        <v>151</v>
      </c>
      <c r="D54" s="19">
        <v>51.559479553903344</v>
      </c>
      <c r="E54" s="149">
        <f t="shared" si="1"/>
        <v>554.98623791821558</v>
      </c>
      <c r="F54" s="18" t="s">
        <v>116</v>
      </c>
      <c r="G54" s="17">
        <v>0</v>
      </c>
      <c r="H54" s="17">
        <v>0</v>
      </c>
    </row>
    <row r="55" spans="1:8" ht="25.5" x14ac:dyDescent="0.25">
      <c r="A55" s="17">
        <f t="shared" si="0"/>
        <v>51</v>
      </c>
      <c r="B55" s="17" t="s">
        <v>170</v>
      </c>
      <c r="C55" s="18" t="s">
        <v>125</v>
      </c>
      <c r="D55" s="21">
        <v>51.559479553903344</v>
      </c>
      <c r="E55" s="149">
        <f t="shared" si="1"/>
        <v>554.98623791821558</v>
      </c>
      <c r="F55" s="18" t="s">
        <v>116</v>
      </c>
      <c r="G55" s="17">
        <v>0</v>
      </c>
      <c r="H55" s="17">
        <v>0</v>
      </c>
    </row>
    <row r="56" spans="1:8" s="25" customFormat="1" ht="25.5" x14ac:dyDescent="0.25">
      <c r="A56" s="17" t="s">
        <v>84</v>
      </c>
      <c r="B56" s="22"/>
      <c r="C56" s="22"/>
      <c r="D56" s="23">
        <f>SUM(D5:D55)</f>
        <v>1804.6176899039765</v>
      </c>
      <c r="E56" s="23"/>
      <c r="F56" s="24"/>
      <c r="G56" s="24"/>
      <c r="H56" s="24"/>
    </row>
    <row r="86" spans="4:5" x14ac:dyDescent="0.25">
      <c r="D86" s="26"/>
      <c r="E86" s="26"/>
    </row>
  </sheetData>
  <mergeCells count="3">
    <mergeCell ref="A1:H1"/>
    <mergeCell ref="A3:H3"/>
    <mergeCell ref="A2:H2"/>
  </mergeCells>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K54"/>
  <sheetViews>
    <sheetView view="pageBreakPreview" zoomScale="150" zoomScaleNormal="100" zoomScaleSheetLayoutView="100" workbookViewId="0">
      <pane xSplit="1" ySplit="2" topLeftCell="B6" activePane="bottomRight" state="frozen"/>
      <selection activeCell="F4" sqref="F4"/>
      <selection pane="topRight" activeCell="F4" sqref="F4"/>
      <selection pane="bottomLeft" activeCell="F4" sqref="F4"/>
      <selection pane="bottomRight" activeCell="I7" sqref="A1:XFD1048576"/>
    </sheetView>
  </sheetViews>
  <sheetFormatPr defaultColWidth="9.140625" defaultRowHeight="12.75" x14ac:dyDescent="0.25"/>
  <cols>
    <col min="1" max="2" width="9.140625" style="28"/>
    <col min="3" max="3" width="10.42578125" style="28" bestFit="1" customWidth="1"/>
    <col min="4" max="4" width="11.42578125" style="28" customWidth="1"/>
    <col min="5" max="5" width="16.7109375" style="42" customWidth="1"/>
    <col min="6" max="6" width="16.28515625" style="34" hidden="1" customWidth="1"/>
    <col min="7" max="16384" width="9.140625" style="28"/>
  </cols>
  <sheetData>
    <row r="1" spans="1:11" x14ac:dyDescent="0.25">
      <c r="A1" s="94" t="s">
        <v>187</v>
      </c>
      <c r="B1" s="94"/>
      <c r="C1" s="94"/>
      <c r="D1" s="94"/>
      <c r="E1" s="94"/>
      <c r="F1" s="27"/>
    </row>
    <row r="2" spans="1:11" x14ac:dyDescent="0.25">
      <c r="A2" s="94" t="s">
        <v>189</v>
      </c>
      <c r="B2" s="94"/>
      <c r="C2" s="94"/>
      <c r="D2" s="94"/>
      <c r="E2" s="94"/>
      <c r="F2" s="27">
        <v>86170</v>
      </c>
    </row>
    <row r="3" spans="1:11" ht="63.75" x14ac:dyDescent="0.25">
      <c r="A3" s="17" t="s">
        <v>47</v>
      </c>
      <c r="B3" s="17" t="s">
        <v>117</v>
      </c>
      <c r="C3" s="17" t="s">
        <v>174</v>
      </c>
      <c r="D3" s="17" t="s">
        <v>85</v>
      </c>
      <c r="E3" s="29" t="s">
        <v>86</v>
      </c>
      <c r="F3" s="27"/>
      <c r="H3" s="30"/>
      <c r="K3" s="30"/>
    </row>
    <row r="4" spans="1:11" x14ac:dyDescent="0.25">
      <c r="A4" s="94" t="s">
        <v>87</v>
      </c>
      <c r="B4" s="94"/>
      <c r="C4" s="94"/>
      <c r="D4" s="94"/>
      <c r="E4" s="94"/>
      <c r="F4" s="27"/>
      <c r="H4" s="30"/>
      <c r="K4" s="30"/>
    </row>
    <row r="5" spans="1:11" ht="25.5" x14ac:dyDescent="0.25">
      <c r="A5" s="18">
        <v>1</v>
      </c>
      <c r="B5" s="18" t="s">
        <v>118</v>
      </c>
      <c r="C5" s="18" t="s">
        <v>119</v>
      </c>
      <c r="D5" s="20">
        <v>43.02954292084727</v>
      </c>
      <c r="E5" s="31">
        <f>+D5*$F$2*1.1</f>
        <v>4078641.2848383505</v>
      </c>
      <c r="F5" s="27"/>
      <c r="H5" s="30"/>
      <c r="K5" s="30"/>
    </row>
    <row r="6" spans="1:11" ht="25.5" x14ac:dyDescent="0.25">
      <c r="A6" s="18">
        <f>+A5+1</f>
        <v>2</v>
      </c>
      <c r="B6" s="18" t="s">
        <v>118</v>
      </c>
      <c r="C6" s="18" t="s">
        <v>138</v>
      </c>
      <c r="D6" s="20">
        <v>43.02954292084727</v>
      </c>
      <c r="E6" s="31">
        <f>+D6*$F$2*1.1</f>
        <v>4078641.2848383505</v>
      </c>
      <c r="F6" s="27"/>
      <c r="H6" s="30"/>
      <c r="K6" s="30"/>
    </row>
    <row r="7" spans="1:11" ht="25.5" x14ac:dyDescent="0.25">
      <c r="A7" s="18">
        <f>+A6+1</f>
        <v>3</v>
      </c>
      <c r="B7" s="18" t="s">
        <v>118</v>
      </c>
      <c r="C7" s="18" t="s">
        <v>120</v>
      </c>
      <c r="D7" s="20">
        <v>18.394648829431439</v>
      </c>
      <c r="E7" s="31">
        <f t="shared" ref="E7:E41" si="0">+D7*$F$2*1.1</f>
        <v>1743573.5785953181</v>
      </c>
      <c r="F7" s="27"/>
      <c r="H7" s="30"/>
      <c r="K7" s="30"/>
    </row>
    <row r="8" spans="1:11" ht="25.5" x14ac:dyDescent="0.25">
      <c r="A8" s="18">
        <f t="shared" ref="A8:A47" si="1">+A7+1</f>
        <v>4</v>
      </c>
      <c r="B8" s="18" t="s">
        <v>118</v>
      </c>
      <c r="C8" s="18" t="s">
        <v>121</v>
      </c>
      <c r="D8" s="20">
        <v>43.02954292084727</v>
      </c>
      <c r="E8" s="31">
        <f t="shared" si="0"/>
        <v>4078641.2848383505</v>
      </c>
      <c r="F8" s="27"/>
      <c r="H8" s="30"/>
      <c r="K8" s="30"/>
    </row>
    <row r="9" spans="1:11" ht="25.5" x14ac:dyDescent="0.25">
      <c r="A9" s="18">
        <f t="shared" si="1"/>
        <v>5</v>
      </c>
      <c r="B9" s="18" t="s">
        <v>118</v>
      </c>
      <c r="C9" s="18" t="s">
        <v>122</v>
      </c>
      <c r="D9" s="20">
        <v>43.02954292084727</v>
      </c>
      <c r="E9" s="31">
        <f t="shared" ref="E9" si="2">+D9*$F$2*1.1</f>
        <v>4078641.2848383505</v>
      </c>
      <c r="F9" s="27"/>
      <c r="H9" s="30"/>
      <c r="K9" s="30"/>
    </row>
    <row r="10" spans="1:11" ht="25.5" x14ac:dyDescent="0.25">
      <c r="A10" s="18">
        <f t="shared" si="1"/>
        <v>6</v>
      </c>
      <c r="B10" s="18" t="s">
        <v>118</v>
      </c>
      <c r="C10" s="18" t="s">
        <v>123</v>
      </c>
      <c r="D10" s="20">
        <v>18.394648829431439</v>
      </c>
      <c r="E10" s="31">
        <f t="shared" si="0"/>
        <v>1743573.5785953181</v>
      </c>
      <c r="F10" s="27"/>
      <c r="H10" s="30"/>
      <c r="K10" s="30"/>
    </row>
    <row r="11" spans="1:11" ht="25.5" x14ac:dyDescent="0.25">
      <c r="A11" s="18">
        <f t="shared" si="1"/>
        <v>7</v>
      </c>
      <c r="B11" s="18" t="s">
        <v>118</v>
      </c>
      <c r="C11" s="18" t="s">
        <v>125</v>
      </c>
      <c r="D11" s="20">
        <v>43.02954292084727</v>
      </c>
      <c r="E11" s="31">
        <f t="shared" ref="E11:E13" si="3">+D11*$F$2*1.1*1.05</f>
        <v>4282573.3490802683</v>
      </c>
      <c r="F11" s="27"/>
      <c r="H11" s="30"/>
      <c r="K11" s="30"/>
    </row>
    <row r="12" spans="1:11" ht="25.5" x14ac:dyDescent="0.25">
      <c r="A12" s="18">
        <f t="shared" si="1"/>
        <v>8</v>
      </c>
      <c r="B12" s="18" t="s">
        <v>126</v>
      </c>
      <c r="C12" s="18" t="s">
        <v>127</v>
      </c>
      <c r="D12" s="20">
        <v>39.049609810479375</v>
      </c>
      <c r="E12" s="31">
        <f t="shared" ref="E12" si="4">+D12*$F$2*1.1*1.05</f>
        <v>3886465.1333612045</v>
      </c>
      <c r="F12" s="27"/>
      <c r="H12" s="30"/>
      <c r="K12" s="30"/>
    </row>
    <row r="13" spans="1:11" ht="25.5" x14ac:dyDescent="0.25">
      <c r="A13" s="18">
        <f t="shared" si="1"/>
        <v>9</v>
      </c>
      <c r="B13" s="18" t="s">
        <v>126</v>
      </c>
      <c r="C13" s="18" t="s">
        <v>128</v>
      </c>
      <c r="D13" s="20">
        <v>39.049609810479375</v>
      </c>
      <c r="E13" s="31">
        <f t="shared" si="3"/>
        <v>3886465.1333612045</v>
      </c>
      <c r="F13" s="27"/>
      <c r="H13" s="30"/>
      <c r="K13" s="30"/>
    </row>
    <row r="14" spans="1:11" ht="25.5" x14ac:dyDescent="0.25">
      <c r="A14" s="18">
        <f t="shared" si="1"/>
        <v>10</v>
      </c>
      <c r="B14" s="18" t="s">
        <v>126</v>
      </c>
      <c r="C14" s="18" t="s">
        <v>129</v>
      </c>
      <c r="D14" s="20">
        <v>39.049609810479375</v>
      </c>
      <c r="E14" s="31">
        <f t="shared" si="0"/>
        <v>3701395.3651059088</v>
      </c>
      <c r="F14" s="27"/>
      <c r="H14" s="30"/>
      <c r="K14" s="30"/>
    </row>
    <row r="15" spans="1:11" ht="25.5" x14ac:dyDescent="0.25">
      <c r="A15" s="18">
        <f t="shared" si="1"/>
        <v>11</v>
      </c>
      <c r="B15" s="18" t="s">
        <v>126</v>
      </c>
      <c r="C15" s="18" t="s">
        <v>130</v>
      </c>
      <c r="D15" s="20">
        <v>39.049609810479375</v>
      </c>
      <c r="E15" s="31">
        <f t="shared" si="0"/>
        <v>3701395.3651059088</v>
      </c>
      <c r="F15" s="27"/>
      <c r="H15" s="30"/>
      <c r="K15" s="30"/>
    </row>
    <row r="16" spans="1:11" ht="25.5" x14ac:dyDescent="0.25">
      <c r="A16" s="18">
        <f t="shared" si="1"/>
        <v>12</v>
      </c>
      <c r="B16" s="18" t="s">
        <v>126</v>
      </c>
      <c r="C16" s="18" t="s">
        <v>131</v>
      </c>
      <c r="D16" s="20">
        <v>39.049609810479375</v>
      </c>
      <c r="E16" s="31">
        <f t="shared" si="0"/>
        <v>3701395.3651059088</v>
      </c>
      <c r="F16" s="27"/>
      <c r="H16" s="30"/>
      <c r="K16" s="30"/>
    </row>
    <row r="17" spans="1:11" ht="25.5" x14ac:dyDescent="0.25">
      <c r="A17" s="18">
        <f t="shared" si="1"/>
        <v>13</v>
      </c>
      <c r="B17" s="18" t="s">
        <v>126</v>
      </c>
      <c r="C17" s="18" t="s">
        <v>132</v>
      </c>
      <c r="D17" s="20">
        <v>39.049609810479375</v>
      </c>
      <c r="E17" s="31">
        <f t="shared" si="0"/>
        <v>3701395.3651059088</v>
      </c>
      <c r="F17" s="27"/>
      <c r="H17" s="30"/>
      <c r="K17" s="30"/>
    </row>
    <row r="18" spans="1:11" ht="25.5" x14ac:dyDescent="0.25">
      <c r="A18" s="18">
        <f t="shared" si="1"/>
        <v>14</v>
      </c>
      <c r="B18" s="18" t="s">
        <v>126</v>
      </c>
      <c r="C18" s="18" t="s">
        <v>133</v>
      </c>
      <c r="D18" s="20">
        <v>39.049609810479375</v>
      </c>
      <c r="E18" s="31">
        <f t="shared" si="0"/>
        <v>3701395.3651059088</v>
      </c>
      <c r="F18" s="27"/>
      <c r="H18" s="30"/>
      <c r="K18" s="30"/>
    </row>
    <row r="19" spans="1:11" ht="25.5" x14ac:dyDescent="0.25">
      <c r="A19" s="18">
        <f t="shared" si="1"/>
        <v>15</v>
      </c>
      <c r="B19" s="18" t="s">
        <v>126</v>
      </c>
      <c r="C19" s="18" t="s">
        <v>134</v>
      </c>
      <c r="D19" s="20">
        <v>39.049609810479375</v>
      </c>
      <c r="E19" s="31">
        <f t="shared" si="0"/>
        <v>3701395.3651059088</v>
      </c>
      <c r="F19" s="27"/>
      <c r="H19" s="30"/>
      <c r="K19" s="30"/>
    </row>
    <row r="20" spans="1:11" ht="25.5" x14ac:dyDescent="0.25">
      <c r="A20" s="18">
        <f t="shared" si="1"/>
        <v>16</v>
      </c>
      <c r="B20" s="18" t="s">
        <v>126</v>
      </c>
      <c r="C20" s="18" t="s">
        <v>135</v>
      </c>
      <c r="D20" s="20">
        <v>39.049609810479375</v>
      </c>
      <c r="E20" s="31">
        <f t="shared" si="0"/>
        <v>3701395.3651059088</v>
      </c>
      <c r="F20" s="27"/>
      <c r="H20" s="30"/>
      <c r="K20" s="30"/>
    </row>
    <row r="21" spans="1:11" ht="25.5" x14ac:dyDescent="0.25">
      <c r="A21" s="18">
        <f t="shared" si="1"/>
        <v>17</v>
      </c>
      <c r="B21" s="18" t="s">
        <v>126</v>
      </c>
      <c r="C21" s="18" t="s">
        <v>136</v>
      </c>
      <c r="D21" s="20">
        <v>39.049609810479375</v>
      </c>
      <c r="E21" s="31">
        <f t="shared" si="0"/>
        <v>3701395.3651059088</v>
      </c>
      <c r="F21" s="27"/>
      <c r="H21" s="30"/>
      <c r="K21" s="30"/>
    </row>
    <row r="22" spans="1:11" ht="25.5" x14ac:dyDescent="0.25">
      <c r="A22" s="18">
        <f t="shared" si="1"/>
        <v>18</v>
      </c>
      <c r="B22" s="18" t="s">
        <v>126</v>
      </c>
      <c r="C22" s="18" t="s">
        <v>137</v>
      </c>
      <c r="D22" s="20">
        <v>39.049609810479375</v>
      </c>
      <c r="E22" s="31">
        <f t="shared" si="0"/>
        <v>3701395.3651059088</v>
      </c>
      <c r="F22" s="27"/>
      <c r="H22" s="30"/>
      <c r="K22" s="30"/>
    </row>
    <row r="23" spans="1:11" ht="25.5" x14ac:dyDescent="0.25">
      <c r="A23" s="18">
        <f t="shared" si="1"/>
        <v>19</v>
      </c>
      <c r="B23" s="18" t="s">
        <v>126</v>
      </c>
      <c r="C23" s="18" t="s">
        <v>119</v>
      </c>
      <c r="D23" s="20">
        <v>39.049609810479375</v>
      </c>
      <c r="E23" s="31">
        <f t="shared" si="0"/>
        <v>3701395.3651059088</v>
      </c>
      <c r="F23" s="27"/>
      <c r="H23" s="30"/>
      <c r="K23" s="30"/>
    </row>
    <row r="24" spans="1:11" ht="25.5" x14ac:dyDescent="0.25">
      <c r="A24" s="18">
        <f t="shared" si="1"/>
        <v>20</v>
      </c>
      <c r="B24" s="18" t="s">
        <v>126</v>
      </c>
      <c r="C24" s="18" t="s">
        <v>138</v>
      </c>
      <c r="D24" s="20">
        <v>39.049609810479375</v>
      </c>
      <c r="E24" s="31">
        <f t="shared" si="0"/>
        <v>3701395.3651059088</v>
      </c>
      <c r="F24" s="27"/>
      <c r="H24" s="30"/>
      <c r="K24" s="30"/>
    </row>
    <row r="25" spans="1:11" ht="25.5" x14ac:dyDescent="0.25">
      <c r="A25" s="18">
        <f t="shared" si="1"/>
        <v>21</v>
      </c>
      <c r="B25" s="18" t="s">
        <v>126</v>
      </c>
      <c r="C25" s="18" t="s">
        <v>139</v>
      </c>
      <c r="D25" s="20">
        <v>39.049609810479375</v>
      </c>
      <c r="E25" s="31">
        <f t="shared" si="0"/>
        <v>3701395.3651059088</v>
      </c>
      <c r="F25" s="27"/>
      <c r="H25" s="30"/>
      <c r="K25" s="30"/>
    </row>
    <row r="26" spans="1:11" ht="25.5" x14ac:dyDescent="0.25">
      <c r="A26" s="18">
        <f t="shared" si="1"/>
        <v>22</v>
      </c>
      <c r="B26" s="18" t="s">
        <v>126</v>
      </c>
      <c r="C26" s="18" t="s">
        <v>140</v>
      </c>
      <c r="D26" s="20">
        <v>39.049609810479375</v>
      </c>
      <c r="E26" s="31">
        <f t="shared" si="0"/>
        <v>3701395.3651059088</v>
      </c>
      <c r="F26" s="27"/>
      <c r="H26" s="30"/>
      <c r="K26" s="30"/>
    </row>
    <row r="27" spans="1:11" ht="25.5" x14ac:dyDescent="0.25">
      <c r="A27" s="18">
        <f t="shared" si="1"/>
        <v>23</v>
      </c>
      <c r="B27" s="18" t="s">
        <v>126</v>
      </c>
      <c r="C27" s="18" t="s">
        <v>141</v>
      </c>
      <c r="D27" s="20">
        <v>39.049609810479375</v>
      </c>
      <c r="E27" s="31">
        <f t="shared" si="0"/>
        <v>3701395.3651059088</v>
      </c>
      <c r="F27" s="27"/>
      <c r="H27" s="30"/>
      <c r="K27" s="30"/>
    </row>
    <row r="28" spans="1:11" ht="25.5" x14ac:dyDescent="0.25">
      <c r="A28" s="18">
        <f t="shared" si="1"/>
        <v>24</v>
      </c>
      <c r="B28" s="18" t="s">
        <v>126</v>
      </c>
      <c r="C28" s="18" t="s">
        <v>142</v>
      </c>
      <c r="D28" s="20">
        <v>39.049609810479375</v>
      </c>
      <c r="E28" s="31">
        <f t="shared" si="0"/>
        <v>3701395.3651059088</v>
      </c>
      <c r="F28" s="27"/>
      <c r="H28" s="30"/>
      <c r="K28" s="30"/>
    </row>
    <row r="29" spans="1:11" ht="25.5" x14ac:dyDescent="0.25">
      <c r="A29" s="18">
        <f t="shared" si="1"/>
        <v>25</v>
      </c>
      <c r="B29" s="18" t="s">
        <v>126</v>
      </c>
      <c r="C29" s="18" t="s">
        <v>120</v>
      </c>
      <c r="D29" s="20">
        <v>39.049609810479375</v>
      </c>
      <c r="E29" s="31">
        <f t="shared" si="0"/>
        <v>3701395.3651059088</v>
      </c>
      <c r="F29" s="27"/>
      <c r="H29" s="30"/>
      <c r="K29" s="30"/>
    </row>
    <row r="30" spans="1:11" ht="25.5" x14ac:dyDescent="0.25">
      <c r="A30" s="18">
        <f t="shared" si="1"/>
        <v>26</v>
      </c>
      <c r="B30" s="18" t="s">
        <v>126</v>
      </c>
      <c r="C30" s="18" t="s">
        <v>143</v>
      </c>
      <c r="D30" s="20">
        <v>39.049609810479375</v>
      </c>
      <c r="E30" s="31">
        <f t="shared" si="0"/>
        <v>3701395.3651059088</v>
      </c>
      <c r="F30" s="27"/>
      <c r="H30" s="30"/>
      <c r="K30" s="30"/>
    </row>
    <row r="31" spans="1:11" ht="25.5" x14ac:dyDescent="0.25">
      <c r="A31" s="18">
        <f t="shared" si="1"/>
        <v>27</v>
      </c>
      <c r="B31" s="18" t="s">
        <v>126</v>
      </c>
      <c r="C31" s="18" t="s">
        <v>121</v>
      </c>
      <c r="D31" s="20">
        <v>39.049609810479375</v>
      </c>
      <c r="E31" s="31">
        <f t="shared" si="0"/>
        <v>3701395.3651059088</v>
      </c>
      <c r="F31" s="27"/>
      <c r="H31" s="30"/>
      <c r="K31" s="30"/>
    </row>
    <row r="32" spans="1:11" ht="25.5" x14ac:dyDescent="0.25">
      <c r="A32" s="18">
        <f t="shared" si="1"/>
        <v>28</v>
      </c>
      <c r="B32" s="18" t="s">
        <v>126</v>
      </c>
      <c r="C32" s="18" t="s">
        <v>144</v>
      </c>
      <c r="D32" s="20">
        <v>39.049609810479375</v>
      </c>
      <c r="E32" s="31">
        <f t="shared" si="0"/>
        <v>3701395.3651059088</v>
      </c>
      <c r="F32" s="27"/>
      <c r="H32" s="30"/>
      <c r="K32" s="30"/>
    </row>
    <row r="33" spans="1:11" ht="25.5" x14ac:dyDescent="0.25">
      <c r="A33" s="18">
        <f t="shared" si="1"/>
        <v>29</v>
      </c>
      <c r="B33" s="18" t="s">
        <v>126</v>
      </c>
      <c r="C33" s="18" t="s">
        <v>145</v>
      </c>
      <c r="D33" s="20">
        <v>39.049609810479375</v>
      </c>
      <c r="E33" s="31">
        <f t="shared" si="0"/>
        <v>3701395.3651059088</v>
      </c>
      <c r="F33" s="27"/>
      <c r="H33" s="30"/>
      <c r="K33" s="30"/>
    </row>
    <row r="34" spans="1:11" ht="25.5" x14ac:dyDescent="0.25">
      <c r="A34" s="18">
        <f t="shared" si="1"/>
        <v>30</v>
      </c>
      <c r="B34" s="18" t="s">
        <v>126</v>
      </c>
      <c r="C34" s="18" t="s">
        <v>146</v>
      </c>
      <c r="D34" s="20">
        <v>39.049609810479375</v>
      </c>
      <c r="E34" s="31">
        <f t="shared" si="0"/>
        <v>3701395.3651059088</v>
      </c>
      <c r="F34" s="27"/>
      <c r="H34" s="30"/>
      <c r="K34" s="30"/>
    </row>
    <row r="35" spans="1:11" ht="25.5" x14ac:dyDescent="0.25">
      <c r="A35" s="18">
        <f t="shared" si="1"/>
        <v>31</v>
      </c>
      <c r="B35" s="18" t="s">
        <v>126</v>
      </c>
      <c r="C35" s="18" t="s">
        <v>147</v>
      </c>
      <c r="D35" s="20">
        <v>39.049609810479375</v>
      </c>
      <c r="E35" s="31">
        <f t="shared" si="0"/>
        <v>3701395.3651059088</v>
      </c>
      <c r="F35" s="27"/>
      <c r="H35" s="30"/>
      <c r="K35" s="30"/>
    </row>
    <row r="36" spans="1:11" ht="25.5" x14ac:dyDescent="0.25">
      <c r="A36" s="18">
        <f t="shared" si="1"/>
        <v>32</v>
      </c>
      <c r="B36" s="18" t="s">
        <v>126</v>
      </c>
      <c r="C36" s="18" t="s">
        <v>148</v>
      </c>
      <c r="D36" s="20">
        <v>39.049609810479375</v>
      </c>
      <c r="E36" s="31">
        <f t="shared" si="0"/>
        <v>3701395.3651059088</v>
      </c>
      <c r="F36" s="27"/>
      <c r="H36" s="30"/>
      <c r="K36" s="30"/>
    </row>
    <row r="37" spans="1:11" ht="25.5" x14ac:dyDescent="0.25">
      <c r="A37" s="18">
        <f t="shared" si="1"/>
        <v>33</v>
      </c>
      <c r="B37" s="18" t="s">
        <v>126</v>
      </c>
      <c r="C37" s="18" t="s">
        <v>122</v>
      </c>
      <c r="D37" s="20">
        <v>39.049609810479375</v>
      </c>
      <c r="E37" s="31">
        <f t="shared" si="0"/>
        <v>3701395.3651059088</v>
      </c>
      <c r="F37" s="27"/>
      <c r="H37" s="30"/>
      <c r="K37" s="30"/>
    </row>
    <row r="38" spans="1:11" ht="25.5" x14ac:dyDescent="0.25">
      <c r="A38" s="18">
        <f t="shared" si="1"/>
        <v>34</v>
      </c>
      <c r="B38" s="18" t="s">
        <v>126</v>
      </c>
      <c r="C38" s="18" t="s">
        <v>149</v>
      </c>
      <c r="D38" s="20">
        <v>39.049609810479375</v>
      </c>
      <c r="E38" s="31">
        <f t="shared" si="0"/>
        <v>3701395.3651059088</v>
      </c>
      <c r="F38" s="27"/>
      <c r="H38" s="30"/>
      <c r="K38" s="30"/>
    </row>
    <row r="39" spans="1:11" ht="25.5" x14ac:dyDescent="0.25">
      <c r="A39" s="18">
        <f t="shared" si="1"/>
        <v>35</v>
      </c>
      <c r="B39" s="18" t="s">
        <v>126</v>
      </c>
      <c r="C39" s="18" t="s">
        <v>150</v>
      </c>
      <c r="D39" s="20">
        <v>39.049609810479375</v>
      </c>
      <c r="E39" s="31">
        <f t="shared" si="0"/>
        <v>3701395.3651059088</v>
      </c>
      <c r="F39" s="27"/>
      <c r="H39" s="30"/>
      <c r="K39" s="30"/>
    </row>
    <row r="40" spans="1:11" ht="25.5" x14ac:dyDescent="0.25">
      <c r="A40" s="18">
        <f t="shared" si="1"/>
        <v>36</v>
      </c>
      <c r="B40" s="18" t="s">
        <v>126</v>
      </c>
      <c r="C40" s="18" t="s">
        <v>123</v>
      </c>
      <c r="D40" s="20">
        <v>39.049609810479375</v>
      </c>
      <c r="E40" s="31">
        <f t="shared" si="0"/>
        <v>3701395.3651059088</v>
      </c>
      <c r="F40" s="27"/>
      <c r="H40" s="30"/>
      <c r="K40" s="30"/>
    </row>
    <row r="41" spans="1:11" ht="25.5" x14ac:dyDescent="0.25">
      <c r="A41" s="18">
        <f t="shared" si="1"/>
        <v>37</v>
      </c>
      <c r="B41" s="18" t="s">
        <v>126</v>
      </c>
      <c r="C41" s="18" t="s">
        <v>124</v>
      </c>
      <c r="D41" s="20">
        <v>39.049609810479375</v>
      </c>
      <c r="E41" s="31">
        <f t="shared" si="0"/>
        <v>3701395.3651059088</v>
      </c>
      <c r="F41" s="27"/>
      <c r="H41" s="30"/>
      <c r="K41" s="30"/>
    </row>
    <row r="42" spans="1:11" ht="25.5" x14ac:dyDescent="0.25">
      <c r="A42" s="18">
        <f t="shared" si="1"/>
        <v>38</v>
      </c>
      <c r="B42" s="18" t="s">
        <v>126</v>
      </c>
      <c r="C42" s="18" t="s">
        <v>151</v>
      </c>
      <c r="D42" s="20">
        <v>39.049609810479375</v>
      </c>
      <c r="E42" s="31">
        <f>+D42*$F$2*1.1*1.05</f>
        <v>3886465.1333612045</v>
      </c>
      <c r="F42" s="27"/>
      <c r="H42" s="30"/>
      <c r="K42" s="30"/>
    </row>
    <row r="43" spans="1:11" ht="25.5" x14ac:dyDescent="0.25">
      <c r="A43" s="18">
        <f t="shared" si="1"/>
        <v>39</v>
      </c>
      <c r="B43" s="18" t="s">
        <v>126</v>
      </c>
      <c r="C43" s="18" t="s">
        <v>125</v>
      </c>
      <c r="D43" s="20">
        <v>39.049609810479375</v>
      </c>
      <c r="E43" s="31">
        <f t="shared" ref="E43:E47" si="5">+D43*$F$2*1.1*1.05</f>
        <v>3886465.1333612045</v>
      </c>
      <c r="F43" s="27"/>
      <c r="H43" s="30"/>
      <c r="K43" s="30"/>
    </row>
    <row r="44" spans="1:11" ht="25.5" x14ac:dyDescent="0.25">
      <c r="A44" s="18">
        <f t="shared" si="1"/>
        <v>40</v>
      </c>
      <c r="B44" s="18" t="s">
        <v>126</v>
      </c>
      <c r="C44" s="18" t="s">
        <v>152</v>
      </c>
      <c r="D44" s="20">
        <v>39.049609810479375</v>
      </c>
      <c r="E44" s="31">
        <f t="shared" si="5"/>
        <v>3886465.1333612045</v>
      </c>
      <c r="F44" s="27"/>
      <c r="H44" s="30"/>
      <c r="K44" s="30"/>
    </row>
    <row r="45" spans="1:11" ht="25.5" x14ac:dyDescent="0.25">
      <c r="A45" s="18">
        <f t="shared" si="1"/>
        <v>41</v>
      </c>
      <c r="B45" s="18" t="s">
        <v>126</v>
      </c>
      <c r="C45" s="18" t="s">
        <v>153</v>
      </c>
      <c r="D45" s="20">
        <v>39.049609810479375</v>
      </c>
      <c r="E45" s="31">
        <f t="shared" si="5"/>
        <v>3886465.1333612045</v>
      </c>
      <c r="F45" s="27"/>
      <c r="H45" s="30"/>
      <c r="K45" s="30"/>
    </row>
    <row r="46" spans="1:11" ht="25.5" x14ac:dyDescent="0.25">
      <c r="A46" s="18">
        <f t="shared" si="1"/>
        <v>42</v>
      </c>
      <c r="B46" s="18" t="s">
        <v>126</v>
      </c>
      <c r="C46" s="18" t="s">
        <v>154</v>
      </c>
      <c r="D46" s="20">
        <v>39.049609810479375</v>
      </c>
      <c r="E46" s="31">
        <f t="shared" si="5"/>
        <v>3886465.1333612045</v>
      </c>
      <c r="F46" s="27"/>
      <c r="H46" s="30"/>
      <c r="K46" s="30"/>
    </row>
    <row r="47" spans="1:11" ht="25.5" x14ac:dyDescent="0.25">
      <c r="A47" s="18">
        <f t="shared" si="1"/>
        <v>43</v>
      </c>
      <c r="B47" s="18" t="s">
        <v>126</v>
      </c>
      <c r="C47" s="18" t="s">
        <v>155</v>
      </c>
      <c r="D47" s="20">
        <v>39.049609810479375</v>
      </c>
      <c r="E47" s="31">
        <f t="shared" si="5"/>
        <v>3886465.1333612045</v>
      </c>
      <c r="F47" s="27"/>
    </row>
    <row r="48" spans="1:11" x14ac:dyDescent="0.25">
      <c r="A48" s="94" t="s">
        <v>175</v>
      </c>
      <c r="B48" s="94"/>
      <c r="C48" s="94"/>
      <c r="D48" s="32">
        <f>SUM(D5:D47)</f>
        <v>1657.7229654403557</v>
      </c>
      <c r="E48" s="33">
        <f>SUM(E5:E47)</f>
        <v>158815076.93547937</v>
      </c>
      <c r="F48" s="27"/>
    </row>
    <row r="49" spans="1:6" x14ac:dyDescent="0.25">
      <c r="A49" s="124"/>
      <c r="B49" s="119"/>
      <c r="C49" s="119"/>
      <c r="D49" s="119"/>
      <c r="E49" s="127"/>
    </row>
    <row r="50" spans="1:6" x14ac:dyDescent="0.25">
      <c r="A50" s="124" t="s">
        <v>88</v>
      </c>
      <c r="B50" s="119"/>
      <c r="C50" s="119"/>
      <c r="D50" s="119"/>
      <c r="E50" s="127"/>
    </row>
    <row r="51" spans="1:6" ht="25.5" x14ac:dyDescent="0.25">
      <c r="A51" s="35">
        <v>1</v>
      </c>
      <c r="B51" s="9" t="s">
        <v>118</v>
      </c>
      <c r="C51" s="9" t="s">
        <v>156</v>
      </c>
      <c r="D51" s="20">
        <v>11.41</v>
      </c>
      <c r="E51" s="36">
        <f>+D51*140200*1.1</f>
        <v>1759650.2000000002</v>
      </c>
    </row>
    <row r="52" spans="1:6" ht="25.5" x14ac:dyDescent="0.25">
      <c r="A52" s="35">
        <v>2</v>
      </c>
      <c r="B52" s="9" t="s">
        <v>118</v>
      </c>
      <c r="C52" s="9" t="s">
        <v>157</v>
      </c>
      <c r="D52" s="20">
        <v>10.73</v>
      </c>
      <c r="E52" s="36">
        <f>+D52*140200*1.1</f>
        <v>1654780.6</v>
      </c>
      <c r="F52" s="37">
        <f>E48+E53</f>
        <v>162229507.73547938</v>
      </c>
    </row>
    <row r="53" spans="1:6" x14ac:dyDescent="0.25">
      <c r="A53" s="124" t="s">
        <v>89</v>
      </c>
      <c r="B53" s="119"/>
      <c r="C53" s="119"/>
      <c r="D53" s="38">
        <f>SUM(D51:D52)</f>
        <v>22.14</v>
      </c>
      <c r="E53" s="39">
        <f>SUM(E51:E52)</f>
        <v>3414430.8000000003</v>
      </c>
      <c r="F53" s="37">
        <f>E49+E54</f>
        <v>162229507.73547938</v>
      </c>
    </row>
    <row r="54" spans="1:6" ht="13.5" thickBot="1" x14ac:dyDescent="0.3">
      <c r="A54" s="125" t="s">
        <v>90</v>
      </c>
      <c r="B54" s="126"/>
      <c r="C54" s="126"/>
      <c r="D54" s="40">
        <f>+D53+D48</f>
        <v>1679.8629654403558</v>
      </c>
      <c r="E54" s="41">
        <f>+E53+E48</f>
        <v>162229507.73547938</v>
      </c>
      <c r="F54" s="34">
        <f>+F53*70%</f>
        <v>113560655.41483556</v>
      </c>
    </row>
  </sheetData>
  <mergeCells count="8">
    <mergeCell ref="A53:C53"/>
    <mergeCell ref="A54:C54"/>
    <mergeCell ref="A1:E1"/>
    <mergeCell ref="A2:E2"/>
    <mergeCell ref="A4:E4"/>
    <mergeCell ref="A50:E50"/>
    <mergeCell ref="A49:E49"/>
    <mergeCell ref="A48:C48"/>
  </mergeCells>
  <printOptions horizontalCentered="1"/>
  <pageMargins left="0.31496062992125984" right="0.35433070866141736" top="0.35433070866141736" bottom="0.3937007874015748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E41"/>
  <sheetViews>
    <sheetView view="pageBreakPreview" topLeftCell="A13" zoomScale="150" zoomScaleNormal="100" zoomScaleSheetLayoutView="100" workbookViewId="0">
      <selection activeCell="D23" sqref="A20:E28"/>
    </sheetView>
  </sheetViews>
  <sheetFormatPr defaultColWidth="9.140625" defaultRowHeight="12.75" x14ac:dyDescent="0.2"/>
  <cols>
    <col min="1" max="1" width="11.140625" style="13" customWidth="1"/>
    <col min="2" max="2" width="27.140625" style="13" bestFit="1" customWidth="1"/>
    <col min="3" max="3" width="20" style="13" bestFit="1" customWidth="1"/>
    <col min="4" max="4" width="20.28515625" style="13" bestFit="1" customWidth="1"/>
    <col min="5" max="5" width="22.7109375" style="13" bestFit="1" customWidth="1"/>
    <col min="6" max="16384" width="9.140625" style="13"/>
  </cols>
  <sheetData>
    <row r="1" spans="1:5" s="1" customFormat="1" x14ac:dyDescent="0.25">
      <c r="A1" s="132" t="s">
        <v>191</v>
      </c>
      <c r="B1" s="132"/>
      <c r="C1" s="132"/>
      <c r="D1" s="132"/>
      <c r="E1" s="132"/>
    </row>
    <row r="2" spans="1:5" s="1" customFormat="1" x14ac:dyDescent="0.25">
      <c r="A2" s="132" t="s">
        <v>91</v>
      </c>
      <c r="B2" s="132"/>
      <c r="C2" s="132"/>
      <c r="D2" s="132"/>
      <c r="E2" s="132"/>
    </row>
    <row r="3" spans="1:5" s="3" customFormat="1" x14ac:dyDescent="0.25">
      <c r="A3" s="2" t="s">
        <v>92</v>
      </c>
      <c r="B3" s="133" t="s">
        <v>9</v>
      </c>
      <c r="C3" s="133"/>
      <c r="D3" s="133"/>
      <c r="E3" s="2" t="s">
        <v>93</v>
      </c>
    </row>
    <row r="4" spans="1:5" s="1" customFormat="1" ht="32.1" customHeight="1" x14ac:dyDescent="0.25">
      <c r="A4" s="2">
        <v>1</v>
      </c>
      <c r="B4" s="134" t="s">
        <v>94</v>
      </c>
      <c r="C4" s="134"/>
      <c r="D4" s="134"/>
      <c r="E4" s="4">
        <f>+'Table A &amp; B'!D38-'Table A &amp; B'!D67</f>
        <v>118611213</v>
      </c>
    </row>
    <row r="5" spans="1:5" s="1" customFormat="1" ht="47.1" customHeight="1" x14ac:dyDescent="0.25">
      <c r="A5" s="2">
        <v>2</v>
      </c>
      <c r="B5" s="134" t="s">
        <v>199</v>
      </c>
      <c r="C5" s="134"/>
      <c r="D5" s="134"/>
      <c r="E5" s="5">
        <f>+'Table C Sold'!H56</f>
        <v>0</v>
      </c>
    </row>
    <row r="6" spans="1:5" s="1" customFormat="1" ht="47.1" customHeight="1" x14ac:dyDescent="0.25">
      <c r="A6" s="2">
        <v>3</v>
      </c>
      <c r="B6" s="134" t="s">
        <v>95</v>
      </c>
      <c r="C6" s="134"/>
      <c r="D6" s="134"/>
      <c r="E6" s="6">
        <f>'Table C Unsold'!$D$54</f>
        <v>1679.8629654403558</v>
      </c>
    </row>
    <row r="7" spans="1:5" s="1" customFormat="1" ht="47.1" customHeight="1" x14ac:dyDescent="0.25">
      <c r="A7" s="2"/>
      <c r="B7" s="134" t="s">
        <v>190</v>
      </c>
      <c r="C7" s="134"/>
      <c r="D7" s="134"/>
      <c r="E7" s="4">
        <f>'Table C Unsold'!$E$54</f>
        <v>162229507.73547938</v>
      </c>
    </row>
    <row r="8" spans="1:5" s="1" customFormat="1" x14ac:dyDescent="0.25">
      <c r="A8" s="2">
        <v>4</v>
      </c>
      <c r="B8" s="134" t="s">
        <v>96</v>
      </c>
      <c r="C8" s="134"/>
      <c r="D8" s="134"/>
      <c r="E8" s="4">
        <f>+E5+E7</f>
        <v>162229507.73547938</v>
      </c>
    </row>
    <row r="9" spans="1:5" s="1" customFormat="1" ht="63.95" customHeight="1" x14ac:dyDescent="0.25">
      <c r="A9" s="2">
        <v>5</v>
      </c>
      <c r="B9" s="134" t="s">
        <v>97</v>
      </c>
      <c r="C9" s="134"/>
      <c r="D9" s="134"/>
      <c r="E9" s="7"/>
    </row>
    <row r="10" spans="1:5" s="1" customFormat="1" x14ac:dyDescent="0.25">
      <c r="A10" s="136"/>
      <c r="B10" s="137"/>
      <c r="C10" s="137"/>
      <c r="D10" s="137"/>
      <c r="E10" s="138"/>
    </row>
    <row r="11" spans="1:5" s="1" customFormat="1" ht="32.1" customHeight="1" x14ac:dyDescent="0.25">
      <c r="A11" s="132" t="s">
        <v>184</v>
      </c>
      <c r="B11" s="132"/>
      <c r="C11" s="132"/>
      <c r="D11" s="132"/>
      <c r="E11" s="132"/>
    </row>
    <row r="12" spans="1:5" s="1" customFormat="1" ht="25.5" x14ac:dyDescent="0.25">
      <c r="A12" s="139" t="s">
        <v>47</v>
      </c>
      <c r="B12" s="139" t="s">
        <v>9</v>
      </c>
      <c r="C12" s="139"/>
      <c r="D12" s="8" t="s">
        <v>98</v>
      </c>
      <c r="E12" s="8"/>
    </row>
    <row r="13" spans="1:5" s="1" customFormat="1" x14ac:dyDescent="0.25">
      <c r="A13" s="139"/>
      <c r="B13" s="139"/>
      <c r="C13" s="139"/>
      <c r="D13" s="133" t="s">
        <v>99</v>
      </c>
      <c r="E13" s="133"/>
    </row>
    <row r="14" spans="1:5" s="1" customFormat="1" x14ac:dyDescent="0.25">
      <c r="A14" s="9">
        <v>1</v>
      </c>
      <c r="B14" s="134" t="s">
        <v>100</v>
      </c>
      <c r="C14" s="134"/>
      <c r="D14" s="140"/>
      <c r="E14" s="140"/>
    </row>
    <row r="15" spans="1:5" s="1" customFormat="1" x14ac:dyDescent="0.25">
      <c r="A15" s="9">
        <v>2</v>
      </c>
      <c r="B15" s="134" t="s">
        <v>101</v>
      </c>
      <c r="C15" s="134"/>
      <c r="D15" s="140"/>
      <c r="E15" s="140"/>
    </row>
    <row r="16" spans="1:5" s="1" customFormat="1" x14ac:dyDescent="0.25">
      <c r="A16" s="9">
        <v>3</v>
      </c>
      <c r="B16" s="134" t="s">
        <v>102</v>
      </c>
      <c r="C16" s="134"/>
      <c r="D16" s="140"/>
      <c r="E16" s="140"/>
    </row>
    <row r="17" spans="1:5" s="1" customFormat="1" x14ac:dyDescent="0.25">
      <c r="A17" s="9">
        <v>4</v>
      </c>
      <c r="B17" s="134" t="s">
        <v>103</v>
      </c>
      <c r="C17" s="134"/>
      <c r="D17" s="140"/>
      <c r="E17" s="140"/>
    </row>
    <row r="18" spans="1:5" s="1" customFormat="1" ht="42.95" customHeight="1" x14ac:dyDescent="0.25">
      <c r="A18" s="148" t="s">
        <v>104</v>
      </c>
      <c r="B18" s="148"/>
      <c r="C18" s="148"/>
      <c r="D18" s="148"/>
      <c r="E18" s="148"/>
    </row>
    <row r="19" spans="1:5" s="1" customFormat="1" x14ac:dyDescent="0.25">
      <c r="A19" s="136"/>
      <c r="B19" s="137"/>
      <c r="C19" s="137"/>
      <c r="D19" s="137"/>
      <c r="E19" s="138"/>
    </row>
    <row r="20" spans="1:5" s="1" customFormat="1" ht="33" customHeight="1" x14ac:dyDescent="0.25">
      <c r="A20" s="132" t="s">
        <v>183</v>
      </c>
      <c r="B20" s="132"/>
      <c r="C20" s="132"/>
      <c r="D20" s="132"/>
      <c r="E20" s="132"/>
    </row>
    <row r="21" spans="1:5" s="1" customFormat="1" ht="76.5" x14ac:dyDescent="0.25">
      <c r="A21" s="10" t="s">
        <v>47</v>
      </c>
      <c r="B21" s="10" t="s">
        <v>9</v>
      </c>
      <c r="C21" s="11" t="s">
        <v>173</v>
      </c>
      <c r="D21" s="11" t="s">
        <v>192</v>
      </c>
      <c r="E21" s="11" t="s">
        <v>105</v>
      </c>
    </row>
    <row r="22" spans="1:5" s="1" customFormat="1" x14ac:dyDescent="0.25">
      <c r="A22" s="8">
        <v>1</v>
      </c>
      <c r="B22" s="8" t="s">
        <v>106</v>
      </c>
      <c r="C22" s="12">
        <f>+C27-C25</f>
        <v>42235445</v>
      </c>
      <c r="D22" s="12">
        <f>+C22</f>
        <v>42235445</v>
      </c>
      <c r="E22" s="12">
        <f>+'Table A &amp; B'!D67</f>
        <v>38624232</v>
      </c>
    </row>
    <row r="23" spans="1:5" s="1" customFormat="1" ht="51" x14ac:dyDescent="0.25">
      <c r="A23" s="8">
        <v>2</v>
      </c>
      <c r="B23" s="8" t="s">
        <v>179</v>
      </c>
      <c r="C23" s="12">
        <v>0</v>
      </c>
      <c r="D23" s="12">
        <v>0</v>
      </c>
      <c r="E23" s="12">
        <v>0</v>
      </c>
    </row>
    <row r="24" spans="1:5" s="1" customFormat="1" ht="51" x14ac:dyDescent="0.25">
      <c r="A24" s="8">
        <v>3</v>
      </c>
      <c r="B24" s="8" t="s">
        <v>180</v>
      </c>
      <c r="C24" s="12">
        <v>0</v>
      </c>
      <c r="D24" s="12">
        <v>0</v>
      </c>
      <c r="E24" s="12">
        <v>0</v>
      </c>
    </row>
    <row r="25" spans="1:5" s="1" customFormat="1" ht="25.5" x14ac:dyDescent="0.25">
      <c r="A25" s="8">
        <v>4</v>
      </c>
      <c r="B25" s="8" t="s">
        <v>107</v>
      </c>
      <c r="C25" s="12">
        <v>115000000</v>
      </c>
      <c r="D25" s="12">
        <v>115000000</v>
      </c>
      <c r="E25" s="12">
        <v>0</v>
      </c>
    </row>
    <row r="26" spans="1:5" s="1" customFormat="1" x14ac:dyDescent="0.25">
      <c r="A26" s="8">
        <v>5</v>
      </c>
      <c r="B26" s="8" t="s">
        <v>108</v>
      </c>
      <c r="C26" s="12">
        <f>SUM(C22:C25)</f>
        <v>157235445</v>
      </c>
      <c r="D26" s="12">
        <f>+D27-D22</f>
        <v>115000000</v>
      </c>
      <c r="E26" s="12">
        <f>SUM(E22:E25)</f>
        <v>38624232</v>
      </c>
    </row>
    <row r="27" spans="1:5" s="1" customFormat="1" ht="25.5" x14ac:dyDescent="0.25">
      <c r="A27" s="8">
        <v>6</v>
      </c>
      <c r="B27" s="8" t="s">
        <v>171</v>
      </c>
      <c r="C27" s="12">
        <f>+'Table A &amp; B'!D38</f>
        <v>157235445</v>
      </c>
      <c r="D27" s="12">
        <f>+C27</f>
        <v>157235445</v>
      </c>
      <c r="E27" s="12">
        <f>+D27</f>
        <v>157235445</v>
      </c>
    </row>
    <row r="28" spans="1:5" s="1" customFormat="1" x14ac:dyDescent="0.25">
      <c r="A28" s="135" t="s">
        <v>109</v>
      </c>
      <c r="B28" s="135"/>
      <c r="C28" s="135"/>
      <c r="D28" s="135"/>
      <c r="E28" s="135"/>
    </row>
    <row r="29" spans="1:5" x14ac:dyDescent="0.2">
      <c r="A29" s="141"/>
      <c r="B29" s="142"/>
      <c r="C29" s="142"/>
      <c r="D29" s="142"/>
      <c r="E29" s="143"/>
    </row>
    <row r="30" spans="1:5" ht="30.95" customHeight="1" x14ac:dyDescent="0.2">
      <c r="A30" s="132" t="s">
        <v>181</v>
      </c>
      <c r="B30" s="132"/>
      <c r="C30" s="132"/>
      <c r="D30" s="132"/>
      <c r="E30" s="132"/>
    </row>
    <row r="31" spans="1:5" x14ac:dyDescent="0.2">
      <c r="A31" s="9">
        <v>1</v>
      </c>
      <c r="B31" s="147"/>
      <c r="C31" s="147"/>
      <c r="D31" s="147"/>
      <c r="E31" s="147"/>
    </row>
    <row r="32" spans="1:5" x14ac:dyDescent="0.2">
      <c r="A32" s="9">
        <v>2</v>
      </c>
      <c r="B32" s="147"/>
      <c r="C32" s="147"/>
      <c r="D32" s="147"/>
      <c r="E32" s="147"/>
    </row>
    <row r="33" spans="1:5" x14ac:dyDescent="0.2">
      <c r="A33" s="9">
        <v>3</v>
      </c>
      <c r="B33" s="147"/>
      <c r="C33" s="147"/>
      <c r="D33" s="147"/>
      <c r="E33" s="147"/>
    </row>
    <row r="34" spans="1:5" x14ac:dyDescent="0.2">
      <c r="A34" s="9">
        <v>4</v>
      </c>
      <c r="B34" s="147"/>
      <c r="C34" s="147"/>
      <c r="D34" s="147"/>
      <c r="E34" s="147"/>
    </row>
    <row r="35" spans="1:5" x14ac:dyDescent="0.2">
      <c r="A35" s="144"/>
      <c r="B35" s="145"/>
      <c r="C35" s="145"/>
      <c r="D35" s="145"/>
      <c r="E35" s="146"/>
    </row>
    <row r="36" spans="1:5" x14ac:dyDescent="0.2">
      <c r="A36" s="129" t="s">
        <v>182</v>
      </c>
      <c r="B36" s="129"/>
      <c r="D36" s="129" t="s">
        <v>110</v>
      </c>
      <c r="E36" s="129"/>
    </row>
    <row r="37" spans="1:5" x14ac:dyDescent="0.2">
      <c r="A37" s="130" t="s">
        <v>111</v>
      </c>
      <c r="B37" s="130"/>
      <c r="D37" s="113" t="s">
        <v>112</v>
      </c>
      <c r="E37" s="113"/>
    </row>
    <row r="38" spans="1:5" ht="78.95" customHeight="1" x14ac:dyDescent="0.2">
      <c r="A38" s="14"/>
      <c r="B38" s="15"/>
    </row>
    <row r="39" spans="1:5" ht="47.1" customHeight="1" x14ac:dyDescent="0.2">
      <c r="A39" s="130" t="s">
        <v>172</v>
      </c>
      <c r="B39" s="130"/>
      <c r="D39" s="128" t="s">
        <v>113</v>
      </c>
      <c r="E39" s="128"/>
    </row>
    <row r="40" spans="1:5" x14ac:dyDescent="0.2">
      <c r="A40" s="131" t="s">
        <v>114</v>
      </c>
      <c r="B40" s="131"/>
    </row>
    <row r="41" spans="1:5" ht="25.5" x14ac:dyDescent="0.2">
      <c r="A41" s="15" t="s">
        <v>115</v>
      </c>
      <c r="B41" s="16">
        <v>45481</v>
      </c>
      <c r="C41" s="15"/>
      <c r="D41" s="15"/>
    </row>
  </sheetData>
  <mergeCells count="40">
    <mergeCell ref="A29:E29"/>
    <mergeCell ref="A35:E35"/>
    <mergeCell ref="A19:E19"/>
    <mergeCell ref="B12:C13"/>
    <mergeCell ref="B14:C14"/>
    <mergeCell ref="B15:C15"/>
    <mergeCell ref="B16:C16"/>
    <mergeCell ref="B17:C17"/>
    <mergeCell ref="B31:E31"/>
    <mergeCell ref="B32:E32"/>
    <mergeCell ref="B33:E33"/>
    <mergeCell ref="B34:E34"/>
    <mergeCell ref="A30:E30"/>
    <mergeCell ref="D17:E17"/>
    <mergeCell ref="A18:E18"/>
    <mergeCell ref="A20:E20"/>
    <mergeCell ref="A28:E28"/>
    <mergeCell ref="A10:E10"/>
    <mergeCell ref="A12:A13"/>
    <mergeCell ref="D13:E13"/>
    <mergeCell ref="D14:E14"/>
    <mergeCell ref="D15:E15"/>
    <mergeCell ref="D16:E16"/>
    <mergeCell ref="B6:D6"/>
    <mergeCell ref="B7:D7"/>
    <mergeCell ref="B8:D8"/>
    <mergeCell ref="B9:D9"/>
    <mergeCell ref="A11:E11"/>
    <mergeCell ref="A1:E1"/>
    <mergeCell ref="A2:E2"/>
    <mergeCell ref="B3:D3"/>
    <mergeCell ref="B4:D4"/>
    <mergeCell ref="B5:D5"/>
    <mergeCell ref="D37:E37"/>
    <mergeCell ref="D39:E39"/>
    <mergeCell ref="D36:E36"/>
    <mergeCell ref="A37:B37"/>
    <mergeCell ref="A40:B40"/>
    <mergeCell ref="A39:B39"/>
    <mergeCell ref="A36:B36"/>
  </mergeCells>
  <printOptions horizontalCentered="1"/>
  <pageMargins left="0.31496062992125984" right="0.11811023622047245" top="0.19685039370078741" bottom="0.19685039370078741" header="0.31496062992125984" footer="0.31496062992125984"/>
  <pageSetup paperSize="9" scale="84" orientation="portrait" r:id="rId1"/>
  <rowBreaks count="1" manualBreakCount="1">
    <brk id="1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Table A &amp; B</vt:lpstr>
      <vt:lpstr>Table C Sold</vt:lpstr>
      <vt:lpstr>Table C Unsold</vt:lpstr>
      <vt:lpstr>Table D &amp; E</vt:lpstr>
      <vt:lpstr>'Table C Sold'!Print_Area</vt:lpstr>
      <vt:lpstr>'Table C Unsold'!Print_Area</vt:lpstr>
      <vt:lpstr>'Table D &amp; E'!Print_Area</vt:lpstr>
      <vt:lpstr>'Table C Sold'!Print_Titles</vt:lpstr>
      <vt:lpstr>'Table C Unsold'!Print_Titles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Vipul</dc:creator>
  <cp:keywords/>
  <dc:description/>
  <cp:lastModifiedBy>Vinita Surve</cp:lastModifiedBy>
  <cp:revision/>
  <dcterms:created xsi:type="dcterms:W3CDTF">2022-08-20T06:23:36Z</dcterms:created>
  <dcterms:modified xsi:type="dcterms:W3CDTF">2024-07-16T07:11:03Z</dcterms:modified>
  <cp:category/>
  <cp:contentStatus/>
</cp:coreProperties>
</file>