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1"/>
  <workbookPr/>
  <mc:AlternateContent xmlns:mc="http://schemas.openxmlformats.org/markup-compatibility/2006">
    <mc:Choice Requires="x15">
      <x15ac:absPath xmlns:x15ac="http://schemas.microsoft.com/office/spreadsheetml/2010/11/ac" url="F:\Work from home - Vastukala\08.07.2024\Savan Ramesh Kuppast And Grishma Savan Kuppast\"/>
    </mc:Choice>
  </mc:AlternateContent>
  <xr:revisionPtr revIDLastSave="0" documentId="13_ncr:1_{73190154-8722-4CC0-AE47-B02E904B52DC}" xr6:coauthVersionLast="36" xr6:coauthVersionMax="36" xr10:uidLastSave="{00000000-0000-0000-0000-000000000000}"/>
  <bookViews>
    <workbookView xWindow="-120" yWindow="-120" windowWidth="20730" windowHeight="1176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</workbook>
</file>

<file path=xl/calcChain.xml><?xml version="1.0" encoding="utf-8"?>
<calcChain xmlns="http://schemas.openxmlformats.org/spreadsheetml/2006/main">
  <c r="N18" i="24" l="1"/>
  <c r="N17" i="24"/>
  <c r="N16" i="24"/>
  <c r="Q4" i="4"/>
  <c r="Q3" i="4"/>
  <c r="G31" i="4"/>
  <c r="Q2" i="4"/>
  <c r="C12" i="25" l="1"/>
  <c r="C13" i="25" s="1"/>
  <c r="D13" i="25" s="1"/>
  <c r="C20" i="25"/>
  <c r="C17" i="25"/>
  <c r="E17" i="25" s="1"/>
  <c r="C16" i="25"/>
  <c r="C4" i="25"/>
  <c r="C3" i="25"/>
  <c r="C5" i="25" s="1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P12" i="4"/>
  <c r="Q12" i="4" s="1"/>
  <c r="B12" i="4" s="1"/>
  <c r="C12" i="4" s="1"/>
  <c r="D12" i="4" s="1"/>
  <c r="J12" i="4"/>
  <c r="I12" i="4"/>
  <c r="E12" i="4"/>
  <c r="P11" i="4"/>
  <c r="Q11" i="4" s="1"/>
  <c r="B11" i="4" s="1"/>
  <c r="C11" i="4" s="1"/>
  <c r="D11" i="4" s="1"/>
  <c r="J11" i="4"/>
  <c r="I11" i="4"/>
  <c r="E11" i="4"/>
  <c r="P10" i="4"/>
  <c r="Q10" i="4" s="1"/>
  <c r="B10" i="4" s="1"/>
  <c r="C10" i="4" s="1"/>
  <c r="D10" i="4" s="1"/>
  <c r="J10" i="4"/>
  <c r="I10" i="4"/>
  <c r="E10" i="4"/>
  <c r="P9" i="4"/>
  <c r="Q9" i="4" s="1"/>
  <c r="B9" i="4" s="1"/>
  <c r="C9" i="4" s="1"/>
  <c r="D9" i="4" s="1"/>
  <c r="J9" i="4"/>
  <c r="I9" i="4"/>
  <c r="E9" i="4"/>
  <c r="P8" i="4"/>
  <c r="Q8" i="4" s="1"/>
  <c r="B8" i="4" s="1"/>
  <c r="C8" i="4" s="1"/>
  <c r="D8" i="4" s="1"/>
  <c r="J8" i="4"/>
  <c r="I8" i="4"/>
  <c r="E8" i="4"/>
  <c r="P7" i="4"/>
  <c r="Q7" i="4" s="1"/>
  <c r="B7" i="4" s="1"/>
  <c r="C7" i="4" s="1"/>
  <c r="D7" i="4" s="1"/>
  <c r="J7" i="4"/>
  <c r="I7" i="4"/>
  <c r="E7" i="4"/>
  <c r="Q6" i="4"/>
  <c r="B6" i="4" s="1"/>
  <c r="C6" i="4" s="1"/>
  <c r="D6" i="4" s="1"/>
  <c r="J6" i="4"/>
  <c r="I6" i="4"/>
  <c r="E6" i="4"/>
  <c r="P5" i="4"/>
  <c r="B5" i="4" s="1"/>
  <c r="C5" i="4" s="1"/>
  <c r="D5" i="4" s="1"/>
  <c r="J5" i="4"/>
  <c r="I5" i="4"/>
  <c r="E5" i="4"/>
  <c r="P4" i="4"/>
  <c r="B4" i="4" s="1"/>
  <c r="C4" i="4" s="1"/>
  <c r="D4" i="4" s="1"/>
  <c r="J4" i="4"/>
  <c r="I4" i="4"/>
  <c r="E4" i="4"/>
  <c r="P3" i="4"/>
  <c r="B3" i="4" s="1"/>
  <c r="C3" i="4" s="1"/>
  <c r="D3" i="4" s="1"/>
  <c r="J3" i="4"/>
  <c r="I3" i="4"/>
  <c r="E3" i="4"/>
  <c r="P2" i="4"/>
  <c r="B2" i="4" s="1"/>
  <c r="C2" i="4" s="1"/>
  <c r="D2" i="4" s="1"/>
  <c r="J2" i="4"/>
  <c r="I2" i="4"/>
  <c r="E2" i="4"/>
  <c r="C7" i="25" l="1"/>
  <c r="C8" i="25" s="1"/>
  <c r="C9" i="25" s="1"/>
  <c r="E9" i="25" s="1"/>
  <c r="E5" i="25"/>
  <c r="C19" i="25"/>
  <c r="C21" i="25" s="1"/>
  <c r="E21" i="25" s="1"/>
  <c r="H3" i="4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5" i="24"/>
  <c r="N14" i="24"/>
  <c r="N13" i="24"/>
  <c r="N12" i="24"/>
  <c r="P16" i="4"/>
  <c r="Q16" i="4" s="1"/>
  <c r="B16" i="4" s="1"/>
  <c r="C16" i="4" s="1"/>
  <c r="D16" i="4" s="1"/>
  <c r="J16" i="4"/>
  <c r="I16" i="4"/>
  <c r="E16" i="4"/>
  <c r="H29" i="4"/>
  <c r="G33" i="4"/>
  <c r="H16" i="4" l="1"/>
  <c r="F16" i="4"/>
  <c r="G16" i="4"/>
  <c r="H31" i="4"/>
  <c r="G32" i="4"/>
  <c r="F30" i="24" l="1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H19" i="24"/>
  <c r="F19" i="24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10" i="24" l="1"/>
  <c r="I20" i="24"/>
  <c r="I22" i="24"/>
  <c r="I19" i="24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l="1"/>
  <c r="C19" i="23" s="1"/>
  <c r="C25" i="23" s="1"/>
  <c r="C20" i="23" l="1"/>
  <c r="C21" i="23"/>
  <c r="P20" i="4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/>
  <c r="H19" i="4" s="1"/>
  <c r="D17" i="4" l="1"/>
  <c r="H17" i="4" s="1"/>
  <c r="D18" i="4"/>
  <c r="H18" i="4" s="1"/>
</calcChain>
</file>

<file path=xl/sharedStrings.xml><?xml version="1.0" encoding="utf-8"?>
<sst xmlns="http://schemas.openxmlformats.org/spreadsheetml/2006/main" count="131" uniqueCount="87">
  <si>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</si>
  <si>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</si>
  <si>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</si>
  <si>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</si>
  <si>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</si>
  <si>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</si>
  <si>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</si>
  <si>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</si>
  <si>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</si>
  <si>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</si>
  <si>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</si>
  <si>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</si>
  <si>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</si>
  <si>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</si>
  <si>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</si>
  <si>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</si>
  <si>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</si>
  <si>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</si>
  <si>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</si>
  <si>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</si>
  <si>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</si>
  <si>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</si>
  <si>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</si>
  <si>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</si>
  <si>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</si>
  <si>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</si>
  <si>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</si>
  <si>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</si>
  <si>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</si>
  <si>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</si>
  <si>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</si>
  <si>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</si>
  <si>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</si>
  <si>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</si>
  <si>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</si>
  <si>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</si>
  <si>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</si>
  <si>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</si>
  <si>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</si>
  <si>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</si>
  <si>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</si>
  <si>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</si>
  <si>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</si>
  <si>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</si>
  <si>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</si>
  <si>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</si>
  <si>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</si>
  <si>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</si>
  <si>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</si>
  <si>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</si>
  <si>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</si>
  <si>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</si>
  <si>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</si>
  <si>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</si>
  <si>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</si>
  <si>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</si>
  <si>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</si>
  <si>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</si>
  <si>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</si>
  <si>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</si>
  <si>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</si>
  <si>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</si>
  <si>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</si>
  <si>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</si>
  <si>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</si>
  <si>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</si>
  <si>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</si>
  <si>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</si>
  <si>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</si>
  <si>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</si>
  <si>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</si>
  <si>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</si>
  <si>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</si>
  <si>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</si>
  <si>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</si>
  <si>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</si>
  <si>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Rate on</t>
  </si>
  <si>
    <t>Commercial (5% Add for floorise)</t>
  </si>
  <si>
    <t>Increased 10% for Floorise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</si>
  <si>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</si>
  <si>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</si>
  <si>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</si>
  <si>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</si>
  <si>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</si>
  <si>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ACA</t>
  </si>
  <si>
    <t>02.07.2024</t>
  </si>
  <si>
    <t>IGR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</si>
</sst>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2"/>
      <color rgb="FF22222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0" fontId="3" fillId="0" borderId="4" xfId="0" applyFon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8" xfId="1" applyFont="1" applyBorder="1"/>
    <xf numFmtId="0" fontId="2" fillId="0" borderId="4" xfId="0" applyFont="1" applyBorder="1"/>
    <xf numFmtId="164" fontId="2" fillId="0" borderId="0" xfId="1" applyFont="1" applyBorder="1"/>
    <xf numFmtId="0" fontId="12" fillId="0" borderId="0" xfId="0" applyFont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142875</xdr:colOff>
      <xdr:row>0</xdr:row>
      <xdr:rowOff>0</xdr:rowOff>
    </xdr:from>
    <xdr:to>
      <xdr:col>21</xdr:col>
      <xdr:colOff>181580</xdr:colOff>
      <xdr:row>26</xdr:row>
      <xdr:rowOff>200819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4E79AF-D933-4F41-924D-5556A97AC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0"/>
          <a:ext cx="4334480" cy="5687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39</xdr:row>
      <xdr:rowOff>151486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C6992E-E13E-4E5D-A5F9-E23819688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B8A857-B90A-4B53-AA6D-07D90E2BF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B06BA4-16DD-4AB2-A7E9-3AD79B60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237528</xdr:colOff>
      <xdr:row>29</xdr:row>
      <xdr:rowOff>189180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AB7C4B-7FA5-4411-8F5F-CA9354F21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92485" cy="5382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439232</xdr:colOff>
      <xdr:row>26</xdr:row>
      <xdr:rowOff>67376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49147A-6BDF-46A9-BB46-CDD0448D6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54432" cy="5020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topLeftCell="A9" workbookViewId="0">
      <selection activeCell="C12" sqref="C1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78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285773.74900000001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315173.74900000001</v>
      </c>
      <c r="D9" s="59" t="s">
        <v>62</v>
      </c>
      <c r="E9" s="60">
        <f>C9/10.764</f>
        <v>29280.355722779637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2013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11</v>
      </c>
      <c r="D13" s="66">
        <f>D12-C13</f>
        <v>89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E10" workbookViewId="0">
      <selection activeCell="N18" sqref="N18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>
        <v>3.26</v>
      </c>
      <c r="M5" s="42">
        <v>3.91</v>
      </c>
      <c r="N5" s="42">
        <f t="shared" ref="N5:N17" si="6">L5*M5</f>
        <v>12.746599999999999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>
        <v>9.9</v>
      </c>
      <c r="M6" s="42">
        <v>17.43</v>
      </c>
      <c r="N6" s="42">
        <f t="shared" si="6"/>
        <v>172.55700000000002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>
        <v>7.35</v>
      </c>
      <c r="M7" s="42">
        <v>8.6999999999999993</v>
      </c>
      <c r="N7" s="42">
        <f t="shared" si="6"/>
        <v>63.944999999999993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>
        <v>3.79</v>
      </c>
      <c r="M8" s="42">
        <v>7.29</v>
      </c>
      <c r="N8" s="42">
        <f t="shared" si="6"/>
        <v>27.629100000000001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>
        <v>2.79</v>
      </c>
      <c r="M9" s="42">
        <v>9.39</v>
      </c>
      <c r="N9" s="42">
        <f t="shared" si="6"/>
        <v>26.1981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>
        <v>10.86</v>
      </c>
      <c r="M10" s="42">
        <v>9.61</v>
      </c>
      <c r="N10" s="42">
        <f t="shared" si="6"/>
        <v>104.36459999999998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>
        <v>2.0699999999999998</v>
      </c>
      <c r="M11" s="42">
        <v>8.3699999999999992</v>
      </c>
      <c r="N11" s="42">
        <f t="shared" si="6"/>
        <v>17.325899999999997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>
        <v>8.67</v>
      </c>
      <c r="M12" s="42">
        <v>9.93</v>
      </c>
      <c r="N12" s="42">
        <f t="shared" si="6"/>
        <v>86.093099999999993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>
        <v>5.23</v>
      </c>
      <c r="M13" s="42">
        <v>3.17</v>
      </c>
      <c r="N13" s="42">
        <f t="shared" si="6"/>
        <v>16.5791</v>
      </c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>
        <v>4.3499999999999996</v>
      </c>
      <c r="M14" s="42">
        <v>6.7</v>
      </c>
      <c r="N14" s="42">
        <f t="shared" si="6"/>
        <v>29.145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>
        <v>4.2300000000000004</v>
      </c>
      <c r="M15" s="42">
        <v>6.58</v>
      </c>
      <c r="N15" s="42">
        <f t="shared" si="6"/>
        <v>27.833400000000005</v>
      </c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>
        <v>2.94</v>
      </c>
      <c r="M16" s="42">
        <v>3</v>
      </c>
      <c r="N16" s="42">
        <f t="shared" si="6"/>
        <v>8.82</v>
      </c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>
        <v>3</v>
      </c>
      <c r="M17" s="42">
        <v>9.41</v>
      </c>
      <c r="N17" s="42">
        <f t="shared" si="6"/>
        <v>28.23</v>
      </c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>
        <f>SUM(N5:N17)</f>
        <v>621.46690000000001</v>
      </c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4"/>
  <sheetViews>
    <sheetView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8" max="8" width="18" bestFit="1" customWidth="1"/>
    <col min="9" max="9" width="16.7109375" bestFit="1" customWidth="1"/>
  </cols>
  <sheetData>
    <row r="1" spans="1:9" x14ac:dyDescent="0.25">
      <c r="A1" s="11"/>
      <c r="B1" s="12"/>
      <c r="C1" s="13"/>
      <c r="D1" s="14"/>
    </row>
    <row r="2" spans="1:9" x14ac:dyDescent="0.25">
      <c r="A2" s="15"/>
      <c r="D2" s="17"/>
    </row>
    <row r="3" spans="1:9" x14ac:dyDescent="0.25">
      <c r="A3" s="15" t="s">
        <v>13</v>
      </c>
      <c r="B3" s="18"/>
      <c r="C3" s="19">
        <v>36000</v>
      </c>
      <c r="D3" s="20" t="s">
        <v>76</v>
      </c>
      <c r="E3" t="s">
        <v>84</v>
      </c>
    </row>
    <row r="4" spans="1:9" ht="30" x14ac:dyDescent="0.25">
      <c r="A4" s="21" t="s">
        <v>14</v>
      </c>
      <c r="B4" s="18"/>
      <c r="C4" s="19">
        <v>2700</v>
      </c>
      <c r="D4" s="22"/>
    </row>
    <row r="5" spans="1:9" x14ac:dyDescent="0.25">
      <c r="A5" s="15" t="s">
        <v>15</v>
      </c>
      <c r="B5" s="18"/>
      <c r="C5" s="19">
        <f>C3-C4</f>
        <v>33300</v>
      </c>
      <c r="D5" s="22"/>
    </row>
    <row r="6" spans="1:9" x14ac:dyDescent="0.25">
      <c r="A6" s="15" t="s">
        <v>16</v>
      </c>
      <c r="B6" s="18"/>
      <c r="C6" s="19">
        <f>C4</f>
        <v>2700</v>
      </c>
      <c r="D6" s="22"/>
    </row>
    <row r="7" spans="1:9" x14ac:dyDescent="0.25">
      <c r="A7" s="15" t="s">
        <v>17</v>
      </c>
      <c r="B7" s="23"/>
      <c r="C7" s="24">
        <f>D7-D8</f>
        <v>11</v>
      </c>
      <c r="D7" s="24">
        <v>2024</v>
      </c>
    </row>
    <row r="8" spans="1:9" x14ac:dyDescent="0.25">
      <c r="A8" s="15" t="s">
        <v>18</v>
      </c>
      <c r="B8" s="23"/>
      <c r="C8" s="24">
        <f>C9-C7</f>
        <v>49</v>
      </c>
      <c r="D8" s="24">
        <v>2013</v>
      </c>
    </row>
    <row r="9" spans="1:9" x14ac:dyDescent="0.25">
      <c r="A9" s="15" t="s">
        <v>19</v>
      </c>
      <c r="B9" s="23"/>
      <c r="C9" s="24">
        <v>60</v>
      </c>
      <c r="D9" s="24"/>
    </row>
    <row r="10" spans="1:9" ht="30" x14ac:dyDescent="0.25">
      <c r="A10" s="21" t="s">
        <v>20</v>
      </c>
      <c r="B10" s="23"/>
      <c r="C10" s="24">
        <f>90*C7/C9</f>
        <v>16.5</v>
      </c>
      <c r="D10" s="24"/>
      <c r="H10" s="72"/>
      <c r="I10" s="72"/>
    </row>
    <row r="11" spans="1:9" ht="15.75" x14ac:dyDescent="0.25">
      <c r="A11" s="15"/>
      <c r="B11" s="25"/>
      <c r="C11" s="26">
        <f>C10%</f>
        <v>0.16500000000000001</v>
      </c>
      <c r="D11" s="26"/>
      <c r="H11" s="72"/>
      <c r="I11" s="72"/>
    </row>
    <row r="12" spans="1:9" ht="15.75" x14ac:dyDescent="0.25">
      <c r="A12" s="15" t="s">
        <v>21</v>
      </c>
      <c r="B12" s="18"/>
      <c r="C12" s="19">
        <f>C6*C11</f>
        <v>445.5</v>
      </c>
      <c r="D12" s="22"/>
      <c r="H12" s="72"/>
      <c r="I12" s="72"/>
    </row>
    <row r="13" spans="1:9" ht="15.75" x14ac:dyDescent="0.25">
      <c r="A13" s="15" t="s">
        <v>22</v>
      </c>
      <c r="B13" s="18"/>
      <c r="C13" s="19">
        <f>C6-C12</f>
        <v>2254.5</v>
      </c>
      <c r="D13" s="22"/>
      <c r="H13" s="72"/>
      <c r="I13" s="72"/>
    </row>
    <row r="14" spans="1:9" ht="15.75" x14ac:dyDescent="0.25">
      <c r="A14" s="15" t="s">
        <v>15</v>
      </c>
      <c r="B14" s="18"/>
      <c r="C14" s="19">
        <f>C5</f>
        <v>33300</v>
      </c>
      <c r="D14" s="22"/>
      <c r="H14" s="72"/>
      <c r="I14" s="72"/>
    </row>
    <row r="15" spans="1:9" ht="15.75" x14ac:dyDescent="0.25">
      <c r="B15" s="18"/>
      <c r="C15" s="19"/>
      <c r="D15" s="22"/>
      <c r="I15" s="72"/>
    </row>
    <row r="16" spans="1:9" x14ac:dyDescent="0.25">
      <c r="A16" s="27" t="s">
        <v>23</v>
      </c>
      <c r="B16" s="28"/>
      <c r="C16" s="20">
        <f>C14+C13</f>
        <v>35554.5</v>
      </c>
      <c r="D16" s="22"/>
    </row>
    <row r="17" spans="1:4" x14ac:dyDescent="0.25">
      <c r="B17" s="23"/>
      <c r="C17" s="24"/>
      <c r="D17" s="24"/>
    </row>
    <row r="18" spans="1:4" x14ac:dyDescent="0.25">
      <c r="A18" s="27" t="str">
        <f>E3</f>
        <v>ACA</v>
      </c>
      <c r="B18" s="7"/>
      <c r="C18" s="29">
        <v>563</v>
      </c>
      <c r="D18" s="24"/>
    </row>
    <row r="19" spans="1:4" x14ac:dyDescent="0.25">
      <c r="A19" s="70" t="s">
        <v>74</v>
      </c>
      <c r="B19" s="6"/>
      <c r="C19" s="30">
        <f>C18*C16</f>
        <v>20017183.5</v>
      </c>
      <c r="D19" s="31"/>
    </row>
    <row r="20" spans="1:4" x14ac:dyDescent="0.25">
      <c r="A20" s="70" t="s">
        <v>24</v>
      </c>
      <c r="B20" s="6"/>
      <c r="C20" s="30">
        <f>C19*90%</f>
        <v>18015465.150000002</v>
      </c>
      <c r="D20" s="30"/>
    </row>
    <row r="21" spans="1:4" x14ac:dyDescent="0.25">
      <c r="A21" s="70" t="s">
        <v>25</v>
      </c>
      <c r="B21" s="6"/>
      <c r="C21" s="30">
        <f>C19*80%</f>
        <v>16013746.800000001</v>
      </c>
      <c r="D21" s="32"/>
    </row>
    <row r="22" spans="1:4" x14ac:dyDescent="0.25">
      <c r="A22" s="15"/>
      <c r="D22" s="24"/>
    </row>
    <row r="23" spans="1:4" x14ac:dyDescent="0.25">
      <c r="A23" s="33" t="s">
        <v>26</v>
      </c>
      <c r="B23" s="34"/>
      <c r="C23" s="35">
        <f>C4*C18</f>
        <v>1520100</v>
      </c>
      <c r="D23" s="35"/>
    </row>
    <row r="24" spans="1:4" x14ac:dyDescent="0.25">
      <c r="A24" s="15" t="s">
        <v>27</v>
      </c>
    </row>
    <row r="25" spans="1:4" x14ac:dyDescent="0.25">
      <c r="A25" s="36" t="s">
        <v>28</v>
      </c>
      <c r="B25" s="16"/>
      <c r="C25" s="32">
        <f>C19*0.03/12</f>
        <v>50042.958749999998</v>
      </c>
      <c r="D25" s="32"/>
    </row>
    <row r="26" spans="1:4" x14ac:dyDescent="0.25">
      <c r="C26" s="32"/>
      <c r="D26" s="32"/>
    </row>
    <row r="27" spans="1:4" x14ac:dyDescent="0.25">
      <c r="C27" s="32"/>
      <c r="D27" s="32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0"/>
  <sheetViews>
    <sheetView tabSelected="1" topLeftCell="D1" workbookViewId="0">
      <selection activeCell="R2" sqref="R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3.710937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867.47075999999993</v>
      </c>
      <c r="C2" s="4">
        <f t="shared" ref="C2:C15" si="1">B2*1.2</f>
        <v>1040.9649119999999</v>
      </c>
      <c r="D2" s="4">
        <f t="shared" ref="D2:D15" si="2">C2*1.2</f>
        <v>1249.1578943999998</v>
      </c>
      <c r="E2" s="5">
        <f t="shared" ref="E2:E15" si="3">R2</f>
        <v>29000000</v>
      </c>
      <c r="F2" s="4">
        <f t="shared" ref="F2:F15" si="4">ROUND((E2/B2),0)</f>
        <v>33431</v>
      </c>
      <c r="G2" s="4">
        <f t="shared" ref="G2:G15" si="5">ROUND((E2/C2),0)</f>
        <v>27859</v>
      </c>
      <c r="H2" s="4">
        <f t="shared" ref="H2:H15" si="6">ROUND((E2/D2),0)</f>
        <v>23216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5" si="9">O2/1.2</f>
        <v>0</v>
      </c>
      <c r="Q2">
        <f>80.59*10.764</f>
        <v>867.47075999999993</v>
      </c>
      <c r="R2" s="2">
        <v>29000000</v>
      </c>
      <c r="S2" s="2" t="s">
        <v>86</v>
      </c>
    </row>
    <row r="3" spans="1:19" x14ac:dyDescent="0.25">
      <c r="A3" s="4">
        <v>2</v>
      </c>
      <c r="B3" s="4">
        <f t="shared" si="0"/>
        <v>794.70611999999994</v>
      </c>
      <c r="C3" s="4">
        <f t="shared" si="1"/>
        <v>953.64734399999986</v>
      </c>
      <c r="D3" s="4">
        <f t="shared" si="2"/>
        <v>1144.3768127999997</v>
      </c>
      <c r="E3" s="5">
        <f t="shared" si="3"/>
        <v>27100000</v>
      </c>
      <c r="F3" s="76">
        <f t="shared" si="4"/>
        <v>34101</v>
      </c>
      <c r="G3" s="76">
        <f t="shared" si="5"/>
        <v>28417</v>
      </c>
      <c r="H3" s="76">
        <f t="shared" si="6"/>
        <v>23681</v>
      </c>
      <c r="I3" s="76">
        <f t="shared" si="7"/>
        <v>0</v>
      </c>
      <c r="J3" s="76">
        <f t="shared" si="8"/>
        <v>0</v>
      </c>
      <c r="K3" s="77"/>
      <c r="L3" s="77"/>
      <c r="M3" s="77"/>
      <c r="N3" s="77"/>
      <c r="O3" s="77">
        <v>0</v>
      </c>
      <c r="P3" s="77">
        <f t="shared" si="9"/>
        <v>0</v>
      </c>
      <c r="Q3" s="77">
        <f>73.83*10.764</f>
        <v>794.70611999999994</v>
      </c>
      <c r="R3" s="78">
        <v>27100000</v>
      </c>
      <c r="S3" s="78" t="s">
        <v>86</v>
      </c>
    </row>
    <row r="4" spans="1:19" x14ac:dyDescent="0.25">
      <c r="A4" s="4">
        <v>3</v>
      </c>
      <c r="B4" s="4">
        <f t="shared" si="0"/>
        <v>867.47075999999993</v>
      </c>
      <c r="C4" s="4">
        <f t="shared" si="1"/>
        <v>1040.9649119999999</v>
      </c>
      <c r="D4" s="4">
        <f t="shared" si="2"/>
        <v>1249.1578943999998</v>
      </c>
      <c r="E4" s="5">
        <f t="shared" si="3"/>
        <v>30000000</v>
      </c>
      <c r="F4" s="74">
        <f t="shared" si="4"/>
        <v>34583</v>
      </c>
      <c r="G4" s="74">
        <f t="shared" si="5"/>
        <v>28819</v>
      </c>
      <c r="H4" s="74">
        <f t="shared" si="6"/>
        <v>24016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80.59*10.764</f>
        <v>867.47075999999993</v>
      </c>
      <c r="R4" s="75">
        <v>30000000</v>
      </c>
      <c r="S4" s="75" t="s">
        <v>86</v>
      </c>
    </row>
    <row r="5" spans="1:19" x14ac:dyDescent="0.25">
      <c r="A5" s="4">
        <v>4</v>
      </c>
      <c r="B5" s="4">
        <f t="shared" si="0"/>
        <v>600</v>
      </c>
      <c r="C5" s="4">
        <f t="shared" si="1"/>
        <v>720</v>
      </c>
      <c r="D5" s="4">
        <f t="shared" si="2"/>
        <v>864</v>
      </c>
      <c r="E5" s="5">
        <f t="shared" si="3"/>
        <v>22500000</v>
      </c>
      <c r="F5" s="74">
        <f t="shared" si="4"/>
        <v>37500</v>
      </c>
      <c r="G5" s="74">
        <f t="shared" si="5"/>
        <v>31250</v>
      </c>
      <c r="H5" s="74">
        <f t="shared" si="6"/>
        <v>26042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600</v>
      </c>
      <c r="R5" s="75">
        <v>22500000</v>
      </c>
      <c r="S5" s="2"/>
    </row>
    <row r="6" spans="1:19" x14ac:dyDescent="0.25">
      <c r="A6" s="4">
        <v>5</v>
      </c>
      <c r="B6" s="4">
        <f t="shared" si="0"/>
        <v>616.66666666666674</v>
      </c>
      <c r="C6" s="4">
        <f t="shared" si="1"/>
        <v>740.00000000000011</v>
      </c>
      <c r="D6" s="4">
        <f t="shared" si="2"/>
        <v>888.00000000000011</v>
      </c>
      <c r="E6" s="5">
        <f t="shared" si="3"/>
        <v>25000000</v>
      </c>
      <c r="F6" s="74">
        <f t="shared" si="4"/>
        <v>40541</v>
      </c>
      <c r="G6" s="74">
        <f t="shared" si="5"/>
        <v>33784</v>
      </c>
      <c r="H6" s="74">
        <f t="shared" si="6"/>
        <v>28153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740</v>
      </c>
      <c r="Q6" s="7">
        <f t="shared" ref="Q2:Q15" si="10">P6/1.2</f>
        <v>616.66666666666674</v>
      </c>
      <c r="R6" s="75">
        <v>25000000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9"/>
        <v>0</v>
      </c>
      <c r="Q13">
        <f t="shared" si="10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9"/>
        <v>0</v>
      </c>
      <c r="Q14">
        <f t="shared" si="10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9"/>
        <v>0</v>
      </c>
      <c r="Q15">
        <f t="shared" si="10"/>
        <v>0</v>
      </c>
      <c r="R15" s="2">
        <v>0</v>
      </c>
      <c r="S15" s="2"/>
    </row>
    <row r="16" spans="1:19" x14ac:dyDescent="0.25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 x14ac:dyDescent="0.25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10" customFormat="1" x14ac:dyDescent="0.25"/>
    <row r="22" spans="1:19" s="10" customFormat="1" x14ac:dyDescent="0.25"/>
    <row r="23" spans="1:19" s="10" customFormat="1" x14ac:dyDescent="0.25"/>
    <row r="24" spans="1:19" s="10" customFormat="1" x14ac:dyDescent="0.25"/>
    <row r="25" spans="1:19" s="10" customFormat="1" x14ac:dyDescent="0.25"/>
    <row r="26" spans="1:19" s="10" customFormat="1" x14ac:dyDescent="0.25"/>
    <row r="27" spans="1:19" s="10" customFormat="1" x14ac:dyDescent="0.25">
      <c r="F27" s="53" t="s">
        <v>71</v>
      </c>
      <c r="G27" s="53">
        <v>621</v>
      </c>
    </row>
    <row r="28" spans="1:19" s="10" customFormat="1" x14ac:dyDescent="0.25">
      <c r="C28" s="68" t="s">
        <v>75</v>
      </c>
      <c r="D28" s="68" t="s">
        <v>85</v>
      </c>
      <c r="F28" s="53" t="s">
        <v>84</v>
      </c>
      <c r="G28" s="53">
        <v>563</v>
      </c>
      <c r="I28" s="65"/>
      <c r="J28" s="65"/>
    </row>
    <row r="29" spans="1:19" s="10" customFormat="1" x14ac:dyDescent="0.25">
      <c r="C29" s="68" t="s">
        <v>1</v>
      </c>
      <c r="D29" s="68">
        <v>19000000</v>
      </c>
      <c r="F29" s="53" t="s">
        <v>72</v>
      </c>
      <c r="G29" s="53">
        <v>676</v>
      </c>
      <c r="H29" s="10">
        <f>G29/G28</f>
        <v>1.2007104795737122</v>
      </c>
      <c r="I29" s="65"/>
      <c r="J29" s="65"/>
    </row>
    <row r="30" spans="1:19" s="10" customFormat="1" x14ac:dyDescent="0.25">
      <c r="F30" s="53" t="s">
        <v>73</v>
      </c>
      <c r="G30" s="53">
        <v>35000</v>
      </c>
      <c r="I30" s="65"/>
      <c r="J30" s="65"/>
    </row>
    <row r="31" spans="1:19" s="10" customFormat="1" x14ac:dyDescent="0.25">
      <c r="C31" s="69"/>
      <c r="D31" s="69"/>
      <c r="F31" s="69" t="s">
        <v>74</v>
      </c>
      <c r="G31" s="69">
        <f>G28*G30</f>
        <v>19705000</v>
      </c>
      <c r="H31" s="10">
        <f>G31/D29</f>
        <v>1.0371052631578948</v>
      </c>
      <c r="I31" s="71"/>
      <c r="J31" s="71"/>
    </row>
    <row r="32" spans="1:19" s="10" customFormat="1" x14ac:dyDescent="0.25">
      <c r="C32" s="69"/>
      <c r="D32" s="69"/>
      <c r="F32" s="69" t="s">
        <v>24</v>
      </c>
      <c r="G32" s="69">
        <f>G31*90%</f>
        <v>17734500</v>
      </c>
      <c r="I32" s="71"/>
      <c r="J32" s="71"/>
    </row>
    <row r="33" spans="3:10" s="10" customFormat="1" x14ac:dyDescent="0.25">
      <c r="C33" s="69"/>
      <c r="D33" s="69"/>
      <c r="F33" s="69" t="s">
        <v>25</v>
      </c>
      <c r="G33" s="69">
        <f>G31*80%</f>
        <v>15764000</v>
      </c>
      <c r="I33" s="71"/>
      <c r="J33" s="71"/>
    </row>
    <row r="34" spans="3:10" s="10" customFormat="1" x14ac:dyDescent="0.25">
      <c r="C34" s="69"/>
      <c r="D34" s="69"/>
      <c r="I34" s="65"/>
      <c r="J34" s="65"/>
    </row>
    <row r="35" spans="3:10" s="10" customFormat="1" x14ac:dyDescent="0.25">
      <c r="C35" s="69"/>
      <c r="D35" s="69"/>
      <c r="I35" s="65"/>
      <c r="J35" s="65"/>
    </row>
    <row r="36" spans="3:10" s="10" customFormat="1" x14ac:dyDescent="0.25"/>
    <row r="37" spans="3:10" s="10" customFormat="1" x14ac:dyDescent="0.25"/>
    <row r="38" spans="3:10" s="10" customFormat="1" x14ac:dyDescent="0.25"/>
    <row r="39" spans="3:10" s="10" customFormat="1" x14ac:dyDescent="0.25"/>
    <row r="40" spans="3:10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topLeftCell="A19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zoomScale="115" zoomScaleNormal="115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2024-07-08T09:35:34Z</dcterms:modified>
</cp:coreProperties>
</file>