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9745\"/>
    </mc:Choice>
  </mc:AlternateContent>
  <bookViews>
    <workbookView xWindow="0" yWindow="0" windowWidth="24000" windowHeight="9630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62913"/>
</workbook>
</file>

<file path=xl/calcChain.xml><?xml version="1.0" encoding="utf-8"?>
<calcChain xmlns="http://schemas.openxmlformats.org/spreadsheetml/2006/main">
  <c r="E39" i="4" l="1"/>
  <c r="J7" i="22"/>
  <c r="L9" i="22"/>
  <c r="F49" i="4"/>
  <c r="D42" i="4"/>
  <c r="D41" i="4"/>
  <c r="D40" i="4"/>
  <c r="H7" i="22"/>
  <c r="H13" i="22"/>
  <c r="G13" i="22"/>
  <c r="G11" i="22"/>
  <c r="G10" i="22"/>
  <c r="G7" i="22"/>
  <c r="E49" i="4"/>
  <c r="D56" i="4"/>
  <c r="E56" i="4"/>
  <c r="D54" i="4"/>
  <c r="E28" i="4"/>
  <c r="D53" i="4"/>
  <c r="D49" i="4"/>
  <c r="D33" i="4"/>
  <c r="D35" i="4"/>
  <c r="D30" i="4"/>
  <c r="D38" i="4"/>
  <c r="Q13" i="4" l="1"/>
  <c r="P10" i="4"/>
  <c r="Q10" i="4" s="1"/>
  <c r="J10" i="4"/>
  <c r="Q9" i="4"/>
  <c r="P9" i="4"/>
  <c r="J9" i="4"/>
  <c r="P8" i="4"/>
  <c r="Q8" i="4" s="1"/>
  <c r="J8" i="4"/>
  <c r="P7" i="4"/>
  <c r="Q7" i="4" s="1"/>
  <c r="J7" i="4"/>
  <c r="P6" i="4"/>
  <c r="J6" i="4"/>
  <c r="P5" i="4"/>
  <c r="J5" i="4"/>
  <c r="P4" i="4"/>
  <c r="Q4" i="4" s="1"/>
  <c r="J4" i="4"/>
  <c r="P3" i="4"/>
  <c r="J3" i="4"/>
  <c r="P21" i="4"/>
  <c r="Q21" i="4" s="1"/>
  <c r="J21" i="4"/>
  <c r="Q20" i="4"/>
  <c r="P20" i="4"/>
  <c r="J20" i="4"/>
  <c r="P19" i="4"/>
  <c r="Q19" i="4" s="1"/>
  <c r="J19" i="4"/>
  <c r="P18" i="4"/>
  <c r="Q18" i="4" s="1"/>
  <c r="J18" i="4"/>
  <c r="P17" i="4"/>
  <c r="Q17" i="4" s="1"/>
  <c r="J17" i="4"/>
  <c r="P16" i="4"/>
  <c r="J16" i="4"/>
  <c r="P15" i="4"/>
  <c r="J15" i="4"/>
  <c r="P14" i="4"/>
  <c r="J14" i="4"/>
  <c r="P13" i="4"/>
  <c r="J13" i="4"/>
  <c r="D32" i="4" l="1"/>
  <c r="D28" i="4"/>
  <c r="D29" i="4" l="1"/>
  <c r="D34" i="4"/>
  <c r="D39" i="4" s="1"/>
  <c r="G40" i="4" l="1"/>
  <c r="P22" i="4"/>
  <c r="Q22" i="4" s="1"/>
  <c r="B22" i="4" s="1"/>
  <c r="C22" i="4" s="1"/>
  <c r="D22" i="4" s="1"/>
  <c r="J22" i="4"/>
  <c r="I22" i="4"/>
  <c r="E22" i="4"/>
  <c r="H22" i="4" s="1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1" i="4" l="1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<sst xmlns="http://schemas.openxmlformats.org/spreadsheetml/2006/main" count="45" uniqueCount="42">
  <si>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</si>
  <si>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</si>
  <si>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</si>
  <si>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</si>
  <si>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</si>
  <si>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</si>
  <si>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</si>
  <si>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</si>
  <si>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</si>
  <si>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</si>
  <si>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</si>
  <si>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</si>
  <si>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</si>
  <si>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</si>
  <si>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</si>
  <si>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</si>
  <si>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</si>
  <si>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</si>
  <si>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</si>
  <si>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</si>
  <si>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</si>
  <si>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</si>
  <si>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</si>
  <si>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</si>
  <si>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</si>
  <si>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</si>
  <si>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</si>
  <si>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</si>
  <si>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</si>
  <si>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</si>
  <si>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</si>
  <si>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Agreement value </t>
  </si>
  <si>
    <t xml:space="preserve">4th Floor </t>
  </si>
  <si>
    <t>Measurement Area</t>
  </si>
  <si>
    <t>approx</t>
  </si>
  <si>
    <t>Office No 7, 1st Floor, Wing - D, Goragandhi Apartment, Plot No. 7, S V P Road, Village - Eksar, Borivali West, Mumbai, 400092, State - Maharashtra, India</t>
  </si>
  <si>
    <t>sq.ft</t>
  </si>
  <si>
    <t xml:space="preserve">Rate </t>
  </si>
  <si>
    <t xml:space="preserve">35000/- </t>
  </si>
  <si>
    <t>on carpet</t>
  </si>
  <si>
    <t>11.03.2016</t>
  </si>
  <si>
    <t>Carpet Area in sq.ft - Office No.7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</si>
</sst>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1" fillId="0" borderId="0" xfId="1" applyFont="1"/>
    <xf numFmtId="2" fontId="1" fillId="0" borderId="0" xfId="0" applyNumberFormat="1" applyFont="1" applyAlignment="1">
      <alignment horizontal="right"/>
    </xf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0" xfId="0" applyFont="1"/>
    <xf numFmtId="43" fontId="16" fillId="0" borderId="1" xfId="0" applyNumberFormat="1" applyFont="1" applyBorder="1"/>
    <xf numFmtId="0" fontId="17" fillId="0" borderId="0" xfId="0" applyFont="1"/>
    <xf numFmtId="0" fontId="16" fillId="0" borderId="1" xfId="1" applyNumberFormat="1" applyFont="1" applyFill="1" applyBorder="1" applyAlignment="1">
      <alignment wrapText="1"/>
    </xf>
    <xf numFmtId="0" fontId="0" fillId="0" borderId="0" xfId="0" applyBorder="1"/>
    <xf numFmtId="0" fontId="9" fillId="0" borderId="0" xfId="1" applyNumberFormat="1" applyFont="1" applyFill="1" applyBorder="1"/>
    <xf numFmtId="0" fontId="10" fillId="0" borderId="0" xfId="1" applyNumberFormat="1" applyFont="1" applyFill="1" applyBorder="1" applyAlignment="1">
      <alignment wrapText="1"/>
    </xf>
    <xf numFmtId="0" fontId="10" fillId="0" borderId="0" xfId="1" applyNumberFormat="1" applyFont="1" applyFill="1" applyBorder="1"/>
    <xf numFmtId="0" fontId="9" fillId="0" borderId="0" xfId="0" applyFont="1" applyBorder="1"/>
    <xf numFmtId="43" fontId="0" fillId="0" borderId="0" xfId="0" applyNumberFormat="1" applyBorder="1"/>
    <xf numFmtId="0" fontId="6" fillId="0" borderId="0" xfId="1" applyNumberFormat="1" applyFont="1" applyFill="1" applyBorder="1"/>
    <xf numFmtId="10" fontId="6" fillId="0" borderId="0" xfId="1" applyNumberFormat="1" applyFont="1" applyFill="1" applyBorder="1"/>
    <xf numFmtId="0" fontId="16" fillId="0" borderId="0" xfId="1" applyNumberFormat="1" applyFont="1" applyFill="1" applyBorder="1" applyAlignment="1">
      <alignment wrapText="1"/>
    </xf>
    <xf numFmtId="43" fontId="16" fillId="0" borderId="0" xfId="0" applyNumberFormat="1" applyFont="1" applyBorder="1"/>
    <xf numFmtId="0" fontId="1" fillId="4" borderId="0" xfId="0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4" fontId="0" fillId="4" borderId="0" xfId="0" applyNumberFormat="1" applyFill="1"/>
    <xf numFmtId="0" fontId="14" fillId="0" borderId="0" xfId="0" applyFont="1" applyAlignment="1">
      <alignment horizontal="left" vertical="center" wrapText="1"/>
    </xf>
    <xf numFmtId="0" fontId="6" fillId="0" borderId="0" xfId="2" applyNumberFormat="1" applyFont="1" applyFill="1" applyBorder="1"/>
    <xf numFmtId="43" fontId="0" fillId="0" borderId="0" xfId="1" applyFont="1"/>
    <xf numFmtId="166" fontId="0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27</xdr:row>
      <xdr:rowOff>0</xdr:rowOff>
    </xdr:from>
    <xdr:to>
      <xdr:col>19</xdr:col>
      <xdr:colOff>529910</xdr:colOff>
      <xdr:row>36</xdr:row>
      <xdr:rowOff>77561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C4204-3D0D-4350-BC9A-46D9ADA5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1167" y="5926667"/>
          <a:ext cx="5334744" cy="2162477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296333</xdr:colOff>
      <xdr:row>37</xdr:row>
      <xdr:rowOff>143673</xdr:rowOff>
    </xdr:from>
    <xdr:to>
      <xdr:col>24</xdr:col>
      <xdr:colOff>599448</xdr:colOff>
      <xdr:row>58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3BCFA9-018C-4720-AAE1-725258E7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8366923"/>
          <a:ext cx="9923365" cy="4417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48482</xdr:colOff>
      <xdr:row>34</xdr:row>
      <xdr:rowOff>162825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97F7F1-96BE-4DF2-B8F9-21BFDBB82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144482" cy="644932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31</xdr:col>
      <xdr:colOff>29430</xdr:colOff>
      <xdr:row>34</xdr:row>
      <xdr:rowOff>877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B0F68C-1343-48BD-8BDD-4BFFFF58C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190500"/>
          <a:ext cx="6125430" cy="6287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48482</xdr:colOff>
      <xdr:row>35</xdr:row>
      <xdr:rowOff>105656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A62D72-031A-463B-B31B-BDB348517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44482" cy="631595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23</xdr:col>
      <xdr:colOff>29430</xdr:colOff>
      <xdr:row>35</xdr:row>
      <xdr:rowOff>162814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CAC33C-A69E-421A-B247-246A15871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6125430" cy="6373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77061</xdr:colOff>
      <xdr:row>32</xdr:row>
      <xdr:rowOff>57982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63C4A1-5207-49A0-AE65-3E4D18E3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73061" cy="59634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420094</xdr:colOff>
      <xdr:row>42</xdr:row>
      <xdr:rowOff>105906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E0F678-2AD1-4B8F-83B9-75CF816B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125694" cy="8106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77147</xdr:colOff>
      <xdr:row>41</xdr:row>
      <xdr:rowOff>48695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1BBB31-C074-4CF9-92A7-E3EFA7172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782747" cy="766869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334357</xdr:colOff>
      <xdr:row>44</xdr:row>
      <xdr:rowOff>124986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6463ED-E7FE-4A5A-9823-0594CE50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7039957" cy="8316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296252</xdr:colOff>
      <xdr:row>45</xdr:row>
      <xdr:rowOff>58281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C95E0B-3AB0-4C0B-9826-4D36F318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01852" cy="8106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tabSelected="1" topLeftCell="A22" zoomScaleNormal="100" workbookViewId="0">
      <selection activeCell="E39" sqref="E39"/>
    </sheetView>
  </sheetViews>
  <sheetFormatPr defaultRowHeight="15" x14ac:dyDescent="0.25"/>
  <cols>
    <col min="1" max="1" width="4.28515625" customWidth="1"/>
    <col min="2" max="2" width="15.28515625" bestFit="1" customWidth="1"/>
    <col min="3" max="3" width="28.42578125" customWidth="1"/>
    <col min="4" max="4" width="18.140625" customWidth="1"/>
    <col min="5" max="5" width="14.85546875" customWidth="1"/>
    <col min="6" max="6" width="26.140625" customWidth="1"/>
    <col min="7" max="7" width="23.425781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3" t="s">
        <v>30</v>
      </c>
      <c r="H2" s="11"/>
      <c r="I2" s="3"/>
      <c r="J2" s="3"/>
      <c r="Q2" s="17"/>
    </row>
    <row r="3" spans="1:19" s="23" customFormat="1" x14ac:dyDescent="0.25">
      <c r="A3" s="20">
        <f t="shared" ref="A3:A16" si="0">N3</f>
        <v>0</v>
      </c>
      <c r="B3" s="20">
        <f t="shared" ref="B3:B16" si="1">Q3</f>
        <v>785</v>
      </c>
      <c r="C3" s="20">
        <f>B3*1.2</f>
        <v>942</v>
      </c>
      <c r="D3" s="20">
        <f t="shared" ref="D3:D16" si="2">C3*1.2</f>
        <v>1130.3999999999999</v>
      </c>
      <c r="E3" s="21">
        <f t="shared" ref="E3:E16" si="3">R3</f>
        <v>22000000</v>
      </c>
      <c r="F3" s="20">
        <f t="shared" ref="F3:F16" si="4">ROUND((E3/B3),0)</f>
        <v>28025</v>
      </c>
      <c r="G3" s="20">
        <f t="shared" ref="G3:G16" si="5">ROUND((E3/C3),0)</f>
        <v>23355</v>
      </c>
      <c r="H3" s="22">
        <f t="shared" ref="H3:H16" si="6">ROUND((E3/D3),0)</f>
        <v>19462</v>
      </c>
      <c r="I3" s="20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785</v>
      </c>
      <c r="R3" s="2">
        <v>22000000</v>
      </c>
    </row>
    <row r="4" spans="1:19" s="23" customFormat="1" x14ac:dyDescent="0.25">
      <c r="A4" s="20">
        <f t="shared" si="0"/>
        <v>0</v>
      </c>
      <c r="B4" s="20">
        <f t="shared" si="1"/>
        <v>1111.1111111111113</v>
      </c>
      <c r="C4" s="20">
        <f t="shared" ref="C4:C16" si="9">B4*1.2</f>
        <v>1333.3333333333335</v>
      </c>
      <c r="D4" s="20">
        <f t="shared" si="2"/>
        <v>1600.0000000000002</v>
      </c>
      <c r="E4" s="21">
        <f t="shared" si="3"/>
        <v>54100000</v>
      </c>
      <c r="F4" s="20">
        <f t="shared" si="4"/>
        <v>48690</v>
      </c>
      <c r="G4" s="20">
        <f t="shared" si="5"/>
        <v>40575</v>
      </c>
      <c r="H4" s="22">
        <f t="shared" si="6"/>
        <v>33813</v>
      </c>
      <c r="I4" s="20" t="e">
        <f>#REF!</f>
        <v>#REF!</v>
      </c>
      <c r="J4" s="4">
        <f t="shared" si="7"/>
        <v>0</v>
      </c>
      <c r="K4"/>
      <c r="L4"/>
      <c r="M4"/>
      <c r="N4"/>
      <c r="O4">
        <v>1600</v>
      </c>
      <c r="P4">
        <f t="shared" si="8"/>
        <v>1333.3333333333335</v>
      </c>
      <c r="Q4" s="13">
        <f t="shared" ref="Q4:Q10" si="10">P4/1.2</f>
        <v>1111.1111111111113</v>
      </c>
      <c r="R4" s="2">
        <v>54100000</v>
      </c>
    </row>
    <row r="5" spans="1:19" s="23" customFormat="1" x14ac:dyDescent="0.25">
      <c r="A5" s="20">
        <f t="shared" si="0"/>
        <v>0</v>
      </c>
      <c r="B5" s="20">
        <f t="shared" si="1"/>
        <v>350</v>
      </c>
      <c r="C5" s="20">
        <f t="shared" si="9"/>
        <v>420</v>
      </c>
      <c r="D5" s="20">
        <f t="shared" si="2"/>
        <v>504</v>
      </c>
      <c r="E5" s="21">
        <f t="shared" si="3"/>
        <v>12000000</v>
      </c>
      <c r="F5" s="64">
        <f t="shared" si="4"/>
        <v>34286</v>
      </c>
      <c r="G5" s="20">
        <f t="shared" si="5"/>
        <v>28571</v>
      </c>
      <c r="H5" s="22">
        <f t="shared" si="6"/>
        <v>23810</v>
      </c>
      <c r="I5" s="20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350</v>
      </c>
      <c r="R5" s="2">
        <v>12000000</v>
      </c>
    </row>
    <row r="6" spans="1:19" s="23" customFormat="1" x14ac:dyDescent="0.25">
      <c r="A6" s="20">
        <f t="shared" si="0"/>
        <v>0</v>
      </c>
      <c r="B6" s="20">
        <f t="shared" si="1"/>
        <v>700</v>
      </c>
      <c r="C6" s="20">
        <f t="shared" si="9"/>
        <v>840</v>
      </c>
      <c r="D6" s="20">
        <f t="shared" si="2"/>
        <v>1008</v>
      </c>
      <c r="E6" s="21">
        <f t="shared" si="3"/>
        <v>29400000</v>
      </c>
      <c r="F6" s="64">
        <f t="shared" si="4"/>
        <v>42000</v>
      </c>
      <c r="G6" s="20">
        <f t="shared" si="5"/>
        <v>35000</v>
      </c>
      <c r="H6" s="22">
        <f t="shared" si="6"/>
        <v>29167</v>
      </c>
      <c r="I6" s="20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700</v>
      </c>
      <c r="R6" s="2">
        <v>29400000</v>
      </c>
    </row>
    <row r="7" spans="1:19" s="23" customFormat="1" x14ac:dyDescent="0.25">
      <c r="A7" s="20">
        <f t="shared" si="0"/>
        <v>0</v>
      </c>
      <c r="B7" s="20">
        <f t="shared" si="1"/>
        <v>0</v>
      </c>
      <c r="C7" s="20">
        <f t="shared" si="9"/>
        <v>0</v>
      </c>
      <c r="D7" s="20">
        <f t="shared" si="2"/>
        <v>0</v>
      </c>
      <c r="E7" s="21">
        <f t="shared" si="3"/>
        <v>0</v>
      </c>
      <c r="F7" s="20" t="e">
        <f t="shared" si="4"/>
        <v>#DIV/0!</v>
      </c>
      <c r="G7" s="20" t="e">
        <f t="shared" si="5"/>
        <v>#DIV/0!</v>
      </c>
      <c r="H7" s="22" t="e">
        <f t="shared" si="6"/>
        <v>#DIV/0!</v>
      </c>
      <c r="I7" s="20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f t="shared" si="10"/>
        <v>0</v>
      </c>
      <c r="R7" s="2">
        <v>0</v>
      </c>
    </row>
    <row r="8" spans="1:19" s="23" customFormat="1" x14ac:dyDescent="0.25">
      <c r="A8" s="20">
        <f t="shared" ref="A8:A11" si="11">N8</f>
        <v>0</v>
      </c>
      <c r="B8" s="20">
        <f t="shared" ref="B8:B11" si="12">Q8</f>
        <v>0</v>
      </c>
      <c r="C8" s="20">
        <f t="shared" ref="C8:C11" si="13">B8*1.2</f>
        <v>0</v>
      </c>
      <c r="D8" s="20">
        <f t="shared" ref="D8:D11" si="14">C8*1.2</f>
        <v>0</v>
      </c>
      <c r="E8" s="21">
        <f t="shared" ref="E8:E11" si="15">R8</f>
        <v>0</v>
      </c>
      <c r="F8" s="20" t="e">
        <f t="shared" ref="F8:F11" si="16">ROUND((E8/B8),0)</f>
        <v>#DIV/0!</v>
      </c>
      <c r="G8" s="20" t="e">
        <f t="shared" ref="G8:G11" si="17">ROUND((E8/C8),0)</f>
        <v>#DIV/0!</v>
      </c>
      <c r="H8" s="22" t="e">
        <f t="shared" ref="H8:H11" si="18">ROUND((E8/D8),0)</f>
        <v>#DIV/0!</v>
      </c>
      <c r="I8" s="20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f t="shared" si="10"/>
        <v>0</v>
      </c>
      <c r="R8" s="2">
        <v>0</v>
      </c>
    </row>
    <row r="9" spans="1:19" s="23" customFormat="1" x14ac:dyDescent="0.25">
      <c r="A9" s="20">
        <f t="shared" si="11"/>
        <v>0</v>
      </c>
      <c r="B9" s="20">
        <f t="shared" si="12"/>
        <v>0</v>
      </c>
      <c r="C9" s="20">
        <f t="shared" si="13"/>
        <v>0</v>
      </c>
      <c r="D9" s="20">
        <f t="shared" si="14"/>
        <v>0</v>
      </c>
      <c r="E9" s="21">
        <f t="shared" si="15"/>
        <v>0</v>
      </c>
      <c r="F9" s="20" t="e">
        <f t="shared" si="16"/>
        <v>#DIV/0!</v>
      </c>
      <c r="G9" s="20" t="e">
        <f t="shared" si="17"/>
        <v>#DIV/0!</v>
      </c>
      <c r="H9" s="22" t="e">
        <f t="shared" si="18"/>
        <v>#DIV/0!</v>
      </c>
      <c r="I9" s="20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0"/>
        <v>0</v>
      </c>
      <c r="R9" s="2">
        <v>0</v>
      </c>
    </row>
    <row r="10" spans="1:19" s="23" customFormat="1" x14ac:dyDescent="0.25">
      <c r="A10" s="20"/>
      <c r="B10" s="20">
        <f t="shared" ref="B10" si="19">Q10</f>
        <v>0</v>
      </c>
      <c r="C10" s="20">
        <f t="shared" ref="C10" si="20">B10*1.2</f>
        <v>0</v>
      </c>
      <c r="D10" s="20">
        <f t="shared" ref="D10" si="21">C10*1.2</f>
        <v>0</v>
      </c>
      <c r="E10" s="21">
        <f t="shared" ref="E10" si="22">R10</f>
        <v>0</v>
      </c>
      <c r="F10" s="20" t="e">
        <f t="shared" ref="F10" si="23">ROUND((E10/B10),0)</f>
        <v>#DIV/0!</v>
      </c>
      <c r="G10" s="20" t="e">
        <f t="shared" ref="G10" si="24">ROUND((E10/C10),0)</f>
        <v>#DIV/0!</v>
      </c>
      <c r="H10" s="22" t="e">
        <f t="shared" ref="H10" si="25">ROUND((E10/D10),0)</f>
        <v>#DIV/0!</v>
      </c>
      <c r="I10" s="20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0"/>
        <v>0</v>
      </c>
      <c r="R10" s="2">
        <v>0</v>
      </c>
    </row>
    <row r="11" spans="1:19" s="23" customFormat="1" x14ac:dyDescent="0.25">
      <c r="A11" s="20">
        <f t="shared" si="11"/>
        <v>0</v>
      </c>
      <c r="B11" s="20">
        <f t="shared" si="12"/>
        <v>0</v>
      </c>
      <c r="C11" s="20">
        <f t="shared" si="13"/>
        <v>0</v>
      </c>
      <c r="D11" s="20">
        <f t="shared" si="14"/>
        <v>0</v>
      </c>
      <c r="E11" s="21">
        <f t="shared" si="15"/>
        <v>0</v>
      </c>
      <c r="F11" s="20" t="e">
        <f t="shared" si="16"/>
        <v>#DIV/0!</v>
      </c>
      <c r="G11" s="20" t="e">
        <f t="shared" si="17"/>
        <v>#DIV/0!</v>
      </c>
      <c r="H11" s="22" t="e">
        <f t="shared" si="18"/>
        <v>#DIV/0!</v>
      </c>
      <c r="I11" s="20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3" customFormat="1" ht="18.75" x14ac:dyDescent="0.3">
      <c r="A12" s="20"/>
      <c r="B12" s="20"/>
      <c r="C12" s="20"/>
      <c r="D12" s="20"/>
      <c r="E12" s="21"/>
      <c r="F12" s="20"/>
      <c r="G12" s="43" t="s">
        <v>29</v>
      </c>
      <c r="H12" s="22"/>
      <c r="I12" s="20"/>
      <c r="J12" s="20"/>
      <c r="Q12" s="25"/>
      <c r="R12" s="26"/>
    </row>
    <row r="13" spans="1:19" s="23" customFormat="1" x14ac:dyDescent="0.25">
      <c r="A13" s="20">
        <f t="shared" si="0"/>
        <v>0</v>
      </c>
      <c r="B13" s="20">
        <f t="shared" si="1"/>
        <v>470.92499999999995</v>
      </c>
      <c r="C13" s="20">
        <f t="shared" si="9"/>
        <v>565.1099999999999</v>
      </c>
      <c r="D13" s="20">
        <f t="shared" si="2"/>
        <v>678.13199999999983</v>
      </c>
      <c r="E13" s="21">
        <f t="shared" si="3"/>
        <v>8550000</v>
      </c>
      <c r="F13" s="20">
        <f t="shared" si="4"/>
        <v>18156</v>
      </c>
      <c r="G13" s="20">
        <f t="shared" si="5"/>
        <v>15130</v>
      </c>
      <c r="H13" s="22">
        <f t="shared" si="6"/>
        <v>12608</v>
      </c>
      <c r="I13" s="20" t="e">
        <f>#REF!</f>
        <v>#REF!</v>
      </c>
      <c r="J13" s="4">
        <f t="shared" ref="J13:J21" si="29">S13</f>
        <v>0</v>
      </c>
      <c r="K13"/>
      <c r="L13"/>
      <c r="M13"/>
      <c r="N13"/>
      <c r="O13">
        <v>0</v>
      </c>
      <c r="P13">
        <f t="shared" ref="P13:P21" si="30">O13/1.2</f>
        <v>0</v>
      </c>
      <c r="Q13" s="13">
        <f>43.75*10.764</f>
        <v>470.92499999999995</v>
      </c>
      <c r="R13" s="2">
        <v>8550000</v>
      </c>
    </row>
    <row r="14" spans="1:19" s="23" customFormat="1" x14ac:dyDescent="0.25">
      <c r="A14" s="20">
        <f t="shared" si="0"/>
        <v>0</v>
      </c>
      <c r="B14" s="20">
        <f t="shared" si="1"/>
        <v>1346</v>
      </c>
      <c r="C14" s="20">
        <f t="shared" si="9"/>
        <v>1615.2</v>
      </c>
      <c r="D14" s="20">
        <f t="shared" si="2"/>
        <v>1938.24</v>
      </c>
      <c r="E14" s="21">
        <f t="shared" si="3"/>
        <v>31677750</v>
      </c>
      <c r="F14" s="64">
        <f t="shared" si="4"/>
        <v>23535</v>
      </c>
      <c r="G14" s="64">
        <f t="shared" si="5"/>
        <v>19612</v>
      </c>
      <c r="H14" s="65">
        <f t="shared" si="6"/>
        <v>16344</v>
      </c>
      <c r="I14" s="64" t="e">
        <f>#REF!</f>
        <v>#REF!</v>
      </c>
      <c r="J14" s="64">
        <f t="shared" si="29"/>
        <v>0</v>
      </c>
      <c r="K14" s="66"/>
      <c r="L14" s="66"/>
      <c r="M14" s="66"/>
      <c r="N14" s="66"/>
      <c r="O14" s="66">
        <v>0</v>
      </c>
      <c r="P14" s="66">
        <f t="shared" si="30"/>
        <v>0</v>
      </c>
      <c r="Q14" s="67">
        <v>1346</v>
      </c>
      <c r="R14" s="68">
        <v>31677750</v>
      </c>
    </row>
    <row r="15" spans="1:19" s="23" customFormat="1" x14ac:dyDescent="0.25">
      <c r="A15" s="20">
        <f t="shared" si="0"/>
        <v>0</v>
      </c>
      <c r="B15" s="20">
        <f t="shared" si="1"/>
        <v>846</v>
      </c>
      <c r="C15" s="20">
        <f t="shared" si="9"/>
        <v>1015.1999999999999</v>
      </c>
      <c r="D15" s="20">
        <f t="shared" si="2"/>
        <v>1218.2399999999998</v>
      </c>
      <c r="E15" s="21">
        <f t="shared" si="3"/>
        <v>20546500</v>
      </c>
      <c r="F15" s="64">
        <f t="shared" si="4"/>
        <v>24287</v>
      </c>
      <c r="G15" s="64">
        <f t="shared" si="5"/>
        <v>20239</v>
      </c>
      <c r="H15" s="65">
        <f t="shared" si="6"/>
        <v>16866</v>
      </c>
      <c r="I15" s="64" t="e">
        <f>#REF!</f>
        <v>#REF!</v>
      </c>
      <c r="J15" s="64">
        <f t="shared" si="29"/>
        <v>0</v>
      </c>
      <c r="K15" s="66"/>
      <c r="L15" s="66"/>
      <c r="M15" s="66"/>
      <c r="N15" s="66"/>
      <c r="O15" s="66">
        <v>0</v>
      </c>
      <c r="P15" s="66">
        <f t="shared" si="30"/>
        <v>0</v>
      </c>
      <c r="Q15" s="67">
        <v>846</v>
      </c>
      <c r="R15" s="68">
        <v>20546500</v>
      </c>
    </row>
    <row r="16" spans="1:19" s="23" customFormat="1" x14ac:dyDescent="0.25">
      <c r="A16" s="20">
        <f t="shared" si="0"/>
        <v>0</v>
      </c>
      <c r="B16" s="20">
        <f t="shared" si="1"/>
        <v>900</v>
      </c>
      <c r="C16" s="20">
        <f t="shared" si="9"/>
        <v>1080</v>
      </c>
      <c r="D16" s="20">
        <f t="shared" si="2"/>
        <v>1296</v>
      </c>
      <c r="E16" s="21">
        <f t="shared" si="3"/>
        <v>23400000</v>
      </c>
      <c r="F16" s="64">
        <f t="shared" si="4"/>
        <v>26000</v>
      </c>
      <c r="G16" s="64">
        <f t="shared" si="5"/>
        <v>21667</v>
      </c>
      <c r="H16" s="65">
        <f t="shared" si="6"/>
        <v>18056</v>
      </c>
      <c r="I16" s="64" t="e">
        <f>#REF!</f>
        <v>#REF!</v>
      </c>
      <c r="J16" s="64">
        <f t="shared" si="29"/>
        <v>0</v>
      </c>
      <c r="K16" s="66"/>
      <c r="L16" s="66"/>
      <c r="M16" s="66"/>
      <c r="N16" s="66"/>
      <c r="O16" s="66">
        <v>0</v>
      </c>
      <c r="P16" s="66">
        <f t="shared" si="30"/>
        <v>0</v>
      </c>
      <c r="Q16" s="67">
        <v>900</v>
      </c>
      <c r="R16" s="68">
        <v>23400000</v>
      </c>
    </row>
    <row r="17" spans="1:26" x14ac:dyDescent="0.25">
      <c r="A17" s="4">
        <f t="shared" ref="A17:A18" si="31">N17</f>
        <v>0</v>
      </c>
      <c r="B17" s="4">
        <f t="shared" ref="B17:B18" si="32">Q17</f>
        <v>0</v>
      </c>
      <c r="C17" s="4">
        <f t="shared" ref="C17:C18" si="33">B17*1.2</f>
        <v>0</v>
      </c>
      <c r="D17" s="4">
        <f t="shared" ref="D17:D18" si="34">C17*1.2</f>
        <v>0</v>
      </c>
      <c r="E17" s="5">
        <f t="shared" ref="E17:E18" si="35">R17</f>
        <v>0</v>
      </c>
      <c r="F17" s="8" t="e">
        <f t="shared" ref="F17:F18" si="36">ROUND((E17/B17),0)</f>
        <v>#DIV/0!</v>
      </c>
      <c r="G17" s="8" t="e">
        <f t="shared" ref="G17:G18" si="37">ROUND((E17/C17),0)</f>
        <v>#DIV/0!</v>
      </c>
      <c r="H17" s="12" t="e">
        <f t="shared" ref="H17:H18" si="38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ref="Q17:Q21" si="39">P17/1.2</f>
        <v>0</v>
      </c>
      <c r="R17" s="2">
        <v>0</v>
      </c>
      <c r="S17" s="15"/>
      <c r="T17" s="15"/>
    </row>
    <row r="18" spans="1:26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8" t="e">
        <f t="shared" si="36"/>
        <v>#DIV/0!</v>
      </c>
      <c r="G18" s="8" t="e">
        <f t="shared" si="37"/>
        <v>#DIV/0!</v>
      </c>
      <c r="H18" s="12" t="e">
        <f t="shared" si="38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9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9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9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0"/>
        <v>0</v>
      </c>
      <c r="Q21" s="13">
        <f t="shared" si="39"/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48">S22</f>
        <v>0</v>
      </c>
      <c r="O22">
        <v>0</v>
      </c>
      <c r="P22">
        <f t="shared" ref="P22" si="49">O22/1.2</f>
        <v>0</v>
      </c>
      <c r="Q22" s="13">
        <f t="shared" ref="Q22" si="50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 t="s">
        <v>32</v>
      </c>
    </row>
    <row r="25" spans="1:26" ht="16.5" x14ac:dyDescent="0.3">
      <c r="C25" s="27" t="s">
        <v>14</v>
      </c>
      <c r="D25" s="18"/>
      <c r="E25" s="38"/>
      <c r="F25" s="44" t="s">
        <v>13</v>
      </c>
      <c r="H25"/>
      <c r="Q25"/>
      <c r="R25" s="9"/>
      <c r="S25" s="9"/>
      <c r="T25" s="9"/>
      <c r="U25" s="9"/>
    </row>
    <row r="26" spans="1:26" ht="34.5" customHeight="1" x14ac:dyDescent="0.3">
      <c r="B26" s="18"/>
      <c r="C26" s="27" t="s">
        <v>15</v>
      </c>
      <c r="D26" s="18">
        <v>2024</v>
      </c>
      <c r="E26" s="38"/>
      <c r="F26" s="69" t="s">
        <v>35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"/>
      <c r="T26" s="6"/>
      <c r="U26" s="6"/>
    </row>
    <row r="27" spans="1:26" ht="17.25" x14ac:dyDescent="0.3">
      <c r="B27" s="29"/>
      <c r="C27" s="28" t="s">
        <v>16</v>
      </c>
      <c r="D27" s="29">
        <v>1975</v>
      </c>
      <c r="E27" s="38" t="s">
        <v>34</v>
      </c>
      <c r="F27" s="50"/>
      <c r="Q27"/>
      <c r="R27" s="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B28" s="29"/>
      <c r="C28" s="30" t="s">
        <v>17</v>
      </c>
      <c r="D28" s="29">
        <f>D26-D27</f>
        <v>49</v>
      </c>
      <c r="E28" s="38">
        <f>100-D28</f>
        <v>51</v>
      </c>
      <c r="G28" s="13"/>
      <c r="Q28"/>
      <c r="R28" s="9"/>
      <c r="S28" s="9">
        <f>F14*1.1</f>
        <v>25888.500000000004</v>
      </c>
      <c r="T28" s="9"/>
      <c r="U28" s="9"/>
      <c r="W28" s="9"/>
      <c r="X28" s="9"/>
      <c r="Y28" s="9"/>
      <c r="Z28" s="9"/>
    </row>
    <row r="29" spans="1:26" ht="16.5" x14ac:dyDescent="0.3">
      <c r="B29" s="29"/>
      <c r="C29" s="31"/>
      <c r="D29" s="29">
        <f>D28-60</f>
        <v>-11</v>
      </c>
      <c r="E29" s="38"/>
      <c r="F29" s="4" t="s">
        <v>31</v>
      </c>
      <c r="G29" s="45">
        <v>3875337</v>
      </c>
      <c r="H29" s="46" t="s">
        <v>40</v>
      </c>
      <c r="I29" s="13"/>
      <c r="J29" s="13"/>
      <c r="K29" s="13"/>
      <c r="L29" s="13"/>
      <c r="M29" s="13"/>
      <c r="N29" s="13"/>
      <c r="O29" s="13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B30" s="32"/>
      <c r="C30" s="31" t="s">
        <v>18</v>
      </c>
      <c r="D30" s="32">
        <f>360*2500</f>
        <v>900000</v>
      </c>
      <c r="E30" s="39"/>
      <c r="W30" s="9"/>
      <c r="X30" s="9"/>
      <c r="Y30" s="9"/>
      <c r="Z30" s="9"/>
    </row>
    <row r="31" spans="1:26" ht="27.75" customHeight="1" x14ac:dyDescent="0.3">
      <c r="B31" s="29"/>
      <c r="C31" s="31" t="s">
        <v>19</v>
      </c>
      <c r="D31" s="29"/>
      <c r="E31" s="38"/>
      <c r="F31" s="16"/>
      <c r="W31" s="13"/>
      <c r="X31" s="9"/>
      <c r="Y31" s="9"/>
      <c r="Z31" s="9"/>
    </row>
    <row r="32" spans="1:26" ht="16.5" x14ac:dyDescent="0.3">
      <c r="B32" s="33"/>
      <c r="C32" s="31" t="s">
        <v>20</v>
      </c>
      <c r="D32" s="33">
        <f>100-10</f>
        <v>90</v>
      </c>
      <c r="E32" s="38"/>
      <c r="F32" s="52" t="s">
        <v>33</v>
      </c>
      <c r="G32" s="47">
        <v>271</v>
      </c>
      <c r="H32" t="s">
        <v>36</v>
      </c>
      <c r="I32" s="13"/>
      <c r="S32" s="9"/>
      <c r="T32" s="9"/>
      <c r="U32" s="9"/>
      <c r="V32" s="9"/>
      <c r="W32" s="9"/>
      <c r="X32" s="9"/>
      <c r="Y32" s="9"/>
      <c r="Z32" s="9"/>
    </row>
    <row r="33" spans="2:26" ht="16.5" x14ac:dyDescent="0.3">
      <c r="B33" s="29"/>
      <c r="C33" s="27" t="s">
        <v>28</v>
      </c>
      <c r="D33" s="29">
        <f>(100-10)*D28/60</f>
        <v>73.5</v>
      </c>
      <c r="E33" s="38"/>
      <c r="F33" t="s">
        <v>37</v>
      </c>
      <c r="G33" s="47" t="s">
        <v>38</v>
      </c>
      <c r="H33" s="13" t="s">
        <v>39</v>
      </c>
      <c r="I33" s="24"/>
      <c r="S33" s="9"/>
      <c r="T33" s="9"/>
      <c r="U33" s="9"/>
      <c r="V33" s="9"/>
      <c r="W33" s="9"/>
      <c r="X33" s="9"/>
      <c r="Y33" s="9"/>
      <c r="Z33" s="9"/>
    </row>
    <row r="34" spans="2:26" ht="16.5" x14ac:dyDescent="0.3">
      <c r="B34" s="34"/>
      <c r="C34" s="27"/>
      <c r="D34" s="34">
        <f>D33%</f>
        <v>0.73499999999999999</v>
      </c>
      <c r="E34" s="38"/>
      <c r="S34" s="9"/>
      <c r="T34" s="9"/>
      <c r="U34" s="9"/>
      <c r="V34" s="9"/>
      <c r="W34" s="9"/>
      <c r="X34" s="9"/>
      <c r="Y34" s="9"/>
      <c r="Z34" s="9"/>
    </row>
    <row r="35" spans="2:26" ht="16.5" x14ac:dyDescent="0.3">
      <c r="B35" s="19"/>
      <c r="C35" s="27" t="s">
        <v>21</v>
      </c>
      <c r="D35" s="19">
        <f>ROUND((D30*D34),0)</f>
        <v>661500</v>
      </c>
      <c r="E35" s="40"/>
      <c r="G35" s="47"/>
      <c r="S35" s="9"/>
      <c r="T35" s="9"/>
      <c r="U35" s="9"/>
      <c r="V35" s="9"/>
      <c r="W35" s="9"/>
      <c r="X35" s="9"/>
      <c r="Y35" s="9"/>
      <c r="Z35" s="9"/>
    </row>
    <row r="36" spans="2:26" ht="16.5" x14ac:dyDescent="0.3">
      <c r="B36" s="51"/>
      <c r="C36" s="53" t="s">
        <v>41</v>
      </c>
      <c r="D36" s="51">
        <v>300</v>
      </c>
      <c r="E36" s="48"/>
      <c r="G36" s="47"/>
      <c r="I36" s="47"/>
      <c r="S36" s="9"/>
      <c r="T36" s="9"/>
      <c r="U36" s="9"/>
      <c r="V36" s="9"/>
      <c r="W36" s="9"/>
      <c r="X36" s="9"/>
      <c r="Y36" s="9"/>
      <c r="Z36" s="9"/>
    </row>
    <row r="37" spans="2:26" ht="16.5" x14ac:dyDescent="0.3">
      <c r="B37" s="19"/>
      <c r="C37" s="31" t="s">
        <v>22</v>
      </c>
      <c r="D37" s="19">
        <v>35000</v>
      </c>
      <c r="E37" s="48"/>
      <c r="F37" s="47"/>
      <c r="S37" s="9"/>
      <c r="T37" s="9"/>
      <c r="U37" s="9"/>
      <c r="V37" s="9"/>
      <c r="W37" s="9"/>
      <c r="X37" s="9"/>
      <c r="Y37" s="9"/>
      <c r="Z37" s="9"/>
    </row>
    <row r="38" spans="2:26" ht="16.5" x14ac:dyDescent="0.3">
      <c r="B38" s="19"/>
      <c r="C38" s="31" t="s">
        <v>23</v>
      </c>
      <c r="D38" s="19">
        <f>D37*D36</f>
        <v>10500000</v>
      </c>
      <c r="E38" s="49"/>
      <c r="F38" s="47"/>
      <c r="S38" s="9"/>
      <c r="T38" s="9"/>
      <c r="U38" s="9"/>
      <c r="V38" s="9"/>
      <c r="W38" s="9"/>
      <c r="X38" s="9"/>
      <c r="Y38" s="9"/>
      <c r="Z38" s="9"/>
    </row>
    <row r="39" spans="2:26" ht="16.5" x14ac:dyDescent="0.3">
      <c r="B39" s="36"/>
      <c r="C39" s="35" t="s">
        <v>24</v>
      </c>
      <c r="D39" s="36">
        <f>D38-D35</f>
        <v>9838500</v>
      </c>
      <c r="E39" s="47">
        <f>D39/300</f>
        <v>32795</v>
      </c>
      <c r="H39" s="14"/>
      <c r="I39" s="6"/>
      <c r="J39" s="6"/>
      <c r="K39" s="6"/>
      <c r="L39" s="6"/>
      <c r="M39" s="6"/>
      <c r="N39" s="6"/>
      <c r="O39" s="6"/>
      <c r="P39" s="6"/>
      <c r="S39" s="9"/>
      <c r="T39" s="9"/>
      <c r="U39" s="9"/>
      <c r="V39" s="9"/>
      <c r="W39" s="9"/>
      <c r="X39" s="9"/>
      <c r="Y39" s="9"/>
      <c r="Z39" s="9"/>
    </row>
    <row r="40" spans="2:26" ht="16.5" x14ac:dyDescent="0.3">
      <c r="B40" s="36"/>
      <c r="C40" s="35" t="s">
        <v>25</v>
      </c>
      <c r="D40" s="36">
        <f>D39*0.9</f>
        <v>8854650</v>
      </c>
      <c r="F40">
        <v>8637840</v>
      </c>
      <c r="G40" s="47">
        <f>D40-F40</f>
        <v>216810</v>
      </c>
      <c r="S40" s="9"/>
      <c r="T40" s="9"/>
      <c r="U40" s="9"/>
      <c r="V40" s="9"/>
      <c r="W40" s="9"/>
      <c r="X40" s="9"/>
      <c r="Y40" s="9"/>
      <c r="Z40" s="9"/>
    </row>
    <row r="41" spans="2:26" ht="16.5" x14ac:dyDescent="0.3">
      <c r="B41" s="36"/>
      <c r="C41" s="35" t="s">
        <v>26</v>
      </c>
      <c r="D41" s="36">
        <f>D39*0.8</f>
        <v>7870800</v>
      </c>
      <c r="F41" s="47"/>
      <c r="S41" s="9"/>
      <c r="T41" s="9"/>
      <c r="U41" s="9"/>
      <c r="V41" s="9"/>
      <c r="W41" s="9"/>
      <c r="X41" s="9"/>
      <c r="Y41" s="9"/>
      <c r="Z41" s="9"/>
    </row>
    <row r="42" spans="2:26" ht="16.5" x14ac:dyDescent="0.3">
      <c r="B42" s="37"/>
      <c r="C42" s="35" t="s">
        <v>27</v>
      </c>
      <c r="D42" s="37">
        <f>D39*0.033/12</f>
        <v>27055.875</v>
      </c>
      <c r="E42" s="48"/>
      <c r="F42" s="47"/>
      <c r="S42" s="9"/>
      <c r="T42" s="10"/>
      <c r="U42" s="9"/>
      <c r="V42" s="9"/>
      <c r="W42" s="9"/>
      <c r="X42" s="9"/>
      <c r="Y42" s="9"/>
      <c r="Z42" s="9"/>
    </row>
    <row r="43" spans="2:26" ht="16.5" x14ac:dyDescent="0.3">
      <c r="C43" s="41"/>
      <c r="D43" s="42"/>
      <c r="S43" s="10"/>
      <c r="T43" s="9"/>
      <c r="U43" s="9"/>
      <c r="V43" s="9"/>
      <c r="W43" s="9"/>
      <c r="X43" s="9"/>
      <c r="Y43" s="9"/>
      <c r="Z43" s="9"/>
    </row>
    <row r="44" spans="2:26" ht="16.5" x14ac:dyDescent="0.3">
      <c r="C44" s="41"/>
      <c r="D44" s="42"/>
      <c r="F44" s="47"/>
      <c r="S44" s="10"/>
      <c r="T44" s="9"/>
      <c r="U44" s="9"/>
      <c r="V44" s="9"/>
      <c r="W44" s="9"/>
      <c r="X44" s="9"/>
      <c r="Y44" s="9"/>
      <c r="Z44" s="9"/>
    </row>
    <row r="45" spans="2:26" x14ac:dyDescent="0.25">
      <c r="F45" s="47"/>
    </row>
    <row r="46" spans="2:26" x14ac:dyDescent="0.25">
      <c r="C46" s="4"/>
    </row>
    <row r="47" spans="2:26" ht="16.5" x14ac:dyDescent="0.3">
      <c r="B47" s="54"/>
      <c r="C47" s="55"/>
      <c r="D47" s="38"/>
      <c r="E47" s="54"/>
    </row>
    <row r="48" spans="2:26" ht="16.5" x14ac:dyDescent="0.3">
      <c r="B48" s="54"/>
      <c r="C48" s="55"/>
      <c r="D48">
        <v>134400</v>
      </c>
      <c r="E48" s="54"/>
      <c r="F48">
        <v>33.46</v>
      </c>
    </row>
    <row r="49" spans="2:6" ht="16.5" x14ac:dyDescent="0.3">
      <c r="B49" s="54"/>
      <c r="C49" s="56"/>
      <c r="D49">
        <f>D48*95%</f>
        <v>127680</v>
      </c>
      <c r="E49" s="54">
        <f>D49/10.764</f>
        <v>11861.761426978819</v>
      </c>
      <c r="F49">
        <f>F48*10.764</f>
        <v>360.16343999999998</v>
      </c>
    </row>
    <row r="50" spans="2:6" ht="16.5" x14ac:dyDescent="0.3">
      <c r="B50" s="54"/>
      <c r="C50" s="57"/>
      <c r="D50" s="54"/>
      <c r="E50" s="54"/>
    </row>
    <row r="51" spans="2:6" ht="16.5" x14ac:dyDescent="0.3">
      <c r="B51" s="54"/>
      <c r="C51" s="58"/>
      <c r="D51">
        <v>116110</v>
      </c>
      <c r="E51" s="54"/>
    </row>
    <row r="52" spans="2:6" ht="16.5" x14ac:dyDescent="0.3">
      <c r="B52" s="54"/>
      <c r="C52" s="58"/>
      <c r="D52" s="59"/>
      <c r="E52" s="54"/>
    </row>
    <row r="53" spans="2:6" ht="16.5" x14ac:dyDescent="0.3">
      <c r="B53" s="54"/>
      <c r="C53" s="58"/>
      <c r="D53" s="54">
        <f>D49-D51</f>
        <v>11570</v>
      </c>
      <c r="E53" s="54"/>
    </row>
    <row r="54" spans="2:6" ht="16.5" x14ac:dyDescent="0.3">
      <c r="B54" s="54"/>
      <c r="C54" s="58"/>
      <c r="D54" s="60">
        <f>D53*51%</f>
        <v>5900.7</v>
      </c>
      <c r="E54" s="54"/>
    </row>
    <row r="55" spans="2:6" ht="16.5" x14ac:dyDescent="0.3">
      <c r="B55" s="54"/>
      <c r="C55" s="55"/>
      <c r="D55" s="54"/>
      <c r="E55" s="54"/>
    </row>
    <row r="56" spans="2:6" ht="16.5" x14ac:dyDescent="0.3">
      <c r="B56" s="54"/>
      <c r="C56" s="55"/>
      <c r="D56" s="70">
        <f>D54+D51</f>
        <v>122010.7</v>
      </c>
      <c r="E56" s="54">
        <f>D56/10.764</f>
        <v>11335.07060572278</v>
      </c>
    </row>
    <row r="57" spans="2:6" ht="16.5" x14ac:dyDescent="0.3">
      <c r="B57" s="54"/>
      <c r="C57" s="55"/>
      <c r="D57" s="39"/>
      <c r="E57" s="54"/>
    </row>
    <row r="58" spans="2:6" ht="16.5" x14ac:dyDescent="0.3">
      <c r="B58" s="54"/>
      <c r="C58" s="62"/>
      <c r="D58" s="63"/>
      <c r="E58" s="54"/>
    </row>
    <row r="59" spans="2:6" ht="16.5" x14ac:dyDescent="0.3">
      <c r="B59" s="54"/>
      <c r="C59" s="58"/>
      <c r="D59" s="39"/>
      <c r="E59" s="54"/>
    </row>
    <row r="60" spans="2:6" ht="16.5" x14ac:dyDescent="0.3">
      <c r="B60" s="54"/>
      <c r="C60" s="61"/>
      <c r="D60" s="61"/>
      <c r="E60" s="61"/>
    </row>
    <row r="61" spans="2:6" ht="16.5" x14ac:dyDescent="0.3">
      <c r="B61" s="54"/>
      <c r="C61" s="61"/>
      <c r="D61" s="61"/>
      <c r="E61" s="61"/>
    </row>
    <row r="62" spans="2:6" ht="16.5" x14ac:dyDescent="0.3">
      <c r="B62" s="54"/>
      <c r="C62" s="61"/>
      <c r="D62" s="61"/>
      <c r="E62" s="61"/>
    </row>
    <row r="63" spans="2:6" ht="16.5" x14ac:dyDescent="0.3">
      <c r="B63" s="54"/>
      <c r="C63" s="61"/>
      <c r="D63" s="61"/>
      <c r="E63" s="61"/>
    </row>
    <row r="64" spans="2:6" ht="16.5" x14ac:dyDescent="0.3">
      <c r="B64" s="54"/>
      <c r="C64" s="61"/>
      <c r="D64" s="61"/>
      <c r="E64" s="61"/>
    </row>
    <row r="65" spans="2:5" ht="16.5" x14ac:dyDescent="0.3">
      <c r="B65" s="54"/>
      <c r="C65" s="61"/>
      <c r="D65" s="61"/>
      <c r="E65" s="61"/>
    </row>
    <row r="66" spans="2:5" x14ac:dyDescent="0.25">
      <c r="B66" s="54"/>
      <c r="C66" s="54"/>
      <c r="D66" s="54"/>
      <c r="E66" s="54"/>
    </row>
    <row r="67" spans="2:5" x14ac:dyDescent="0.25">
      <c r="B67" s="54"/>
      <c r="C67" s="54"/>
      <c r="D67" s="54"/>
      <c r="E67" s="54"/>
    </row>
  </sheetData>
  <mergeCells count="1">
    <mergeCell ref="F26:R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6:L14"/>
  <sheetViews>
    <sheetView workbookViewId="0">
      <selection activeCell="G10" sqref="G10"/>
    </sheetView>
  </sheetViews>
  <sheetFormatPr defaultRowHeight="15" x14ac:dyDescent="0.25"/>
  <cols>
    <col min="7" max="7" width="11.5703125" bestFit="1" customWidth="1"/>
    <col min="8" max="8" width="10" bestFit="1" customWidth="1"/>
    <col min="12" max="12" width="12.5703125" bestFit="1" customWidth="1"/>
  </cols>
  <sheetData>
    <row r="6" spans="6:12" x14ac:dyDescent="0.25">
      <c r="F6" s="71"/>
      <c r="G6" s="71">
        <v>134400</v>
      </c>
      <c r="H6" s="71"/>
    </row>
    <row r="7" spans="6:12" x14ac:dyDescent="0.25">
      <c r="F7" s="71"/>
      <c r="G7" s="71">
        <f>G6*95%</f>
        <v>127680</v>
      </c>
      <c r="H7" s="72">
        <f>G7/10.764</f>
        <v>11861.761426978819</v>
      </c>
      <c r="J7" s="47">
        <f>G6-G7</f>
        <v>6720</v>
      </c>
      <c r="L7" s="71">
        <v>360</v>
      </c>
    </row>
    <row r="8" spans="6:12" x14ac:dyDescent="0.25">
      <c r="F8" s="71"/>
      <c r="G8" s="71">
        <v>116110</v>
      </c>
      <c r="H8" s="72"/>
      <c r="L8" s="71">
        <v>11335</v>
      </c>
    </row>
    <row r="9" spans="6:12" x14ac:dyDescent="0.25">
      <c r="F9" s="71"/>
      <c r="G9" s="71"/>
      <c r="H9" s="72"/>
      <c r="L9" s="71">
        <f>L8*L7</f>
        <v>4080600</v>
      </c>
    </row>
    <row r="10" spans="6:12" x14ac:dyDescent="0.25">
      <c r="F10" s="71"/>
      <c r="G10" s="71">
        <f>G7-G8</f>
        <v>11570</v>
      </c>
      <c r="H10" s="72"/>
    </row>
    <row r="11" spans="6:12" x14ac:dyDescent="0.25">
      <c r="F11" s="71"/>
      <c r="G11" s="71">
        <f>G10*51%</f>
        <v>5900.7</v>
      </c>
      <c r="H11" s="72"/>
    </row>
    <row r="12" spans="6:12" x14ac:dyDescent="0.25">
      <c r="F12" s="71"/>
      <c r="G12" s="71"/>
      <c r="H12" s="72"/>
    </row>
    <row r="13" spans="6:12" x14ac:dyDescent="0.25">
      <c r="F13" s="71"/>
      <c r="G13" s="72">
        <f>G11+G8</f>
        <v>122010.7</v>
      </c>
      <c r="H13" s="72">
        <f>G13/10.764</f>
        <v>11335.07060572278</v>
      </c>
    </row>
    <row r="14" spans="6:12" x14ac:dyDescent="0.25">
      <c r="F14" s="71"/>
      <c r="G14" s="71"/>
      <c r="H14" s="7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1" workbookViewId="0">
      <selection activeCell="AG21" sqref="AG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B1" zoomScaleNormal="100" workbookViewId="0">
      <selection activeCell="N2" sqref="N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N2" sqref="N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M2" sqref="M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M2" sqref="M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2024-07-09T09:45:07Z</dcterms:modified>
</cp:coreProperties>
</file>