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NB\APF\Anand Mangal\"/>
    </mc:Choice>
  </mc:AlternateContent>
  <xr:revisionPtr revIDLastSave="0" documentId="13_ncr:1_{6F01ABB6-E793-4DDF-9787-D49FC4BCC4B1}" xr6:coauthVersionLast="47" xr6:coauthVersionMax="47" xr10:uidLastSave="{00000000-0000-0000-0000-000000000000}"/>
  <bookViews>
    <workbookView xWindow="-120" yWindow="-120" windowWidth="29040" windowHeight="15720" tabRatio="451" firstSheet="2" activeTab="3" xr2:uid="{00000000-000D-0000-FFFF-FFFF00000000}"/>
  </bookViews>
  <sheets>
    <sheet name="A-Wing" sheetId="8" r:id="rId1"/>
    <sheet name="A-Wing (Sale)" sheetId="84" r:id="rId2"/>
    <sheet name="A-Wing (Rehab)" sheetId="85" r:id="rId3"/>
    <sheet name="B-Wing " sheetId="81" r:id="rId4"/>
    <sheet name="B-Wing  (Sale)" sheetId="86" r:id="rId5"/>
    <sheet name="B-Wing  (Rehab)" sheetId="87" r:id="rId6"/>
    <sheet name="C-Wing  " sheetId="82" r:id="rId7"/>
    <sheet name="C-Wing   (Sale)" sheetId="88" r:id="rId8"/>
    <sheet name="C-Wing   (Rehab)" sheetId="89" r:id="rId9"/>
    <sheet name="Total" sheetId="68" r:id="rId10"/>
    <sheet name="RERA" sheetId="73" r:id="rId11"/>
    <sheet name="Typical Flr" sheetId="77" r:id="rId12"/>
    <sheet name="IGR" sheetId="80" r:id="rId13"/>
    <sheet name="Sheet1" sheetId="83" r:id="rId14"/>
  </sheets>
  <definedNames>
    <definedName name="_xlnm._FilterDatabase" localSheetId="0" hidden="1">'A-Wing'!$L$1:$L$74</definedName>
    <definedName name="_xlnm._FilterDatabase" localSheetId="2" hidden="1">'A-Wing (Rehab)'!$D$2:$D$24</definedName>
    <definedName name="_xlnm._FilterDatabase" localSheetId="1" hidden="1">'A-Wing (Sale)'!$D$2:$D$44</definedName>
    <definedName name="_xlnm._FilterDatabase" localSheetId="3" hidden="1">'B-Wing '!$L$1:$L$61</definedName>
    <definedName name="_xlnm._FilterDatabase" localSheetId="5" hidden="1">'B-Wing  (Rehab)'!$D$2:$D$30</definedName>
    <definedName name="_xlnm._FilterDatabase" localSheetId="4" hidden="1">'B-Wing  (Sale)'!$D$2:$D$24</definedName>
    <definedName name="_xlnm._FilterDatabase" localSheetId="6" hidden="1">'C-Wing  '!$L$1:$L$50</definedName>
    <definedName name="_xlnm._FilterDatabase" localSheetId="8" hidden="1">'C-Wing   (Rehab)'!$D$2:$D$12</definedName>
    <definedName name="_xlnm._FilterDatabase" localSheetId="7" hidden="1">'C-Wing   (Sale)'!$D$2:$D$31</definedName>
    <definedName name="_xlnm._FilterDatabase" localSheetId="10" hidden="1">RERA!#REF!</definedName>
  </definedNames>
  <calcPr calcId="191029"/>
</workbook>
</file>

<file path=xl/calcChain.xml><?xml version="1.0" encoding="utf-8"?>
<calcChain xmlns="http://schemas.openxmlformats.org/spreadsheetml/2006/main">
  <c r="N2" i="81" l="1"/>
  <c r="J15" i="68"/>
  <c r="I12" i="68"/>
  <c r="H12" i="68"/>
  <c r="G12" i="68"/>
  <c r="F12" i="68"/>
  <c r="E12" i="68"/>
  <c r="D12" i="68"/>
  <c r="I11" i="68"/>
  <c r="H11" i="68"/>
  <c r="G11" i="68"/>
  <c r="F11" i="68"/>
  <c r="E11" i="68"/>
  <c r="D11" i="68"/>
  <c r="I9" i="68"/>
  <c r="H9" i="68"/>
  <c r="G9" i="68"/>
  <c r="D9" i="68"/>
  <c r="E12" i="89"/>
  <c r="K11" i="89"/>
  <c r="J11" i="89"/>
  <c r="I11" i="89"/>
  <c r="F11" i="89"/>
  <c r="K10" i="89"/>
  <c r="J10" i="89"/>
  <c r="I10" i="89"/>
  <c r="F10" i="89"/>
  <c r="K9" i="89"/>
  <c r="J9" i="89"/>
  <c r="I9" i="89"/>
  <c r="F9" i="89"/>
  <c r="K8" i="89"/>
  <c r="J8" i="89"/>
  <c r="I8" i="89"/>
  <c r="F8" i="89"/>
  <c r="K7" i="89"/>
  <c r="J7" i="89"/>
  <c r="I7" i="89"/>
  <c r="F7" i="89"/>
  <c r="K6" i="89"/>
  <c r="J6" i="89"/>
  <c r="I6" i="89"/>
  <c r="F6" i="89"/>
  <c r="K5" i="89"/>
  <c r="J5" i="89"/>
  <c r="I5" i="89"/>
  <c r="F5" i="89"/>
  <c r="K4" i="89"/>
  <c r="J4" i="89"/>
  <c r="I4" i="89"/>
  <c r="F4" i="89"/>
  <c r="K3" i="89"/>
  <c r="J3" i="89"/>
  <c r="I3" i="89"/>
  <c r="F3" i="89"/>
  <c r="K2" i="89"/>
  <c r="J2" i="89"/>
  <c r="I2" i="89"/>
  <c r="G2" i="89"/>
  <c r="G3" i="89" s="1"/>
  <c r="G4" i="89" s="1"/>
  <c r="F2" i="89"/>
  <c r="E31" i="88"/>
  <c r="F30" i="88"/>
  <c r="F29" i="88"/>
  <c r="F28" i="88"/>
  <c r="F27" i="88"/>
  <c r="F26" i="88"/>
  <c r="F25" i="88"/>
  <c r="F24" i="88"/>
  <c r="F23" i="88"/>
  <c r="F22" i="88"/>
  <c r="F21" i="88"/>
  <c r="F20" i="88"/>
  <c r="F19" i="88"/>
  <c r="F18" i="88"/>
  <c r="F17" i="88"/>
  <c r="F16" i="88"/>
  <c r="F15" i="88"/>
  <c r="F14" i="88"/>
  <c r="F13" i="88"/>
  <c r="F12" i="88"/>
  <c r="F11" i="88"/>
  <c r="F10" i="88"/>
  <c r="F9" i="88"/>
  <c r="F8" i="88"/>
  <c r="F7" i="88"/>
  <c r="F6" i="88"/>
  <c r="F5" i="88"/>
  <c r="F4" i="88"/>
  <c r="F3" i="88"/>
  <c r="H2" i="88"/>
  <c r="J2" i="88" s="1"/>
  <c r="F2" i="88"/>
  <c r="D7" i="68"/>
  <c r="I6" i="68"/>
  <c r="H6" i="68"/>
  <c r="G6" i="68"/>
  <c r="D6" i="68"/>
  <c r="E30" i="87"/>
  <c r="K29" i="87"/>
  <c r="J29" i="87"/>
  <c r="I29" i="87"/>
  <c r="F29" i="87"/>
  <c r="K28" i="87"/>
  <c r="J28" i="87"/>
  <c r="I28" i="87"/>
  <c r="F28" i="87"/>
  <c r="K27" i="87"/>
  <c r="J27" i="87"/>
  <c r="I27" i="87"/>
  <c r="F27" i="87"/>
  <c r="K26" i="87"/>
  <c r="J26" i="87"/>
  <c r="I26" i="87"/>
  <c r="F26" i="87"/>
  <c r="K25" i="87"/>
  <c r="J25" i="87"/>
  <c r="I25" i="87"/>
  <c r="F25" i="87"/>
  <c r="K24" i="87"/>
  <c r="J24" i="87"/>
  <c r="I24" i="87"/>
  <c r="F24" i="87"/>
  <c r="K23" i="87"/>
  <c r="J23" i="87"/>
  <c r="I23" i="87"/>
  <c r="F23" i="87"/>
  <c r="K22" i="87"/>
  <c r="J22" i="87"/>
  <c r="I22" i="87"/>
  <c r="F22" i="87"/>
  <c r="K21" i="87"/>
  <c r="J21" i="87"/>
  <c r="I21" i="87"/>
  <c r="F21" i="87"/>
  <c r="K20" i="87"/>
  <c r="J20" i="87"/>
  <c r="I20" i="87"/>
  <c r="F20" i="87"/>
  <c r="K19" i="87"/>
  <c r="J19" i="87"/>
  <c r="I19" i="87"/>
  <c r="F19" i="87"/>
  <c r="K18" i="87"/>
  <c r="J18" i="87"/>
  <c r="I18" i="87"/>
  <c r="F18" i="87"/>
  <c r="K17" i="87"/>
  <c r="J17" i="87"/>
  <c r="I17" i="87"/>
  <c r="F17" i="87"/>
  <c r="K16" i="87"/>
  <c r="J16" i="87"/>
  <c r="I16" i="87"/>
  <c r="F16" i="87"/>
  <c r="K15" i="87"/>
  <c r="J15" i="87"/>
  <c r="I15" i="87"/>
  <c r="F15" i="87"/>
  <c r="K14" i="87"/>
  <c r="J14" i="87"/>
  <c r="I14" i="87"/>
  <c r="F14" i="87"/>
  <c r="K13" i="87"/>
  <c r="J13" i="87"/>
  <c r="I13" i="87"/>
  <c r="F13" i="87"/>
  <c r="K12" i="87"/>
  <c r="J12" i="87"/>
  <c r="I12" i="87"/>
  <c r="F12" i="87"/>
  <c r="K11" i="87"/>
  <c r="J11" i="87"/>
  <c r="I11" i="87"/>
  <c r="F11" i="87"/>
  <c r="K10" i="87"/>
  <c r="J10" i="87"/>
  <c r="I10" i="87"/>
  <c r="F10" i="87"/>
  <c r="K9" i="87"/>
  <c r="J9" i="87"/>
  <c r="I9" i="87"/>
  <c r="F9" i="87"/>
  <c r="K8" i="87"/>
  <c r="J8" i="87"/>
  <c r="I8" i="87"/>
  <c r="F8" i="87"/>
  <c r="K7" i="87"/>
  <c r="J7" i="87"/>
  <c r="I7" i="87"/>
  <c r="F7" i="87"/>
  <c r="K6" i="87"/>
  <c r="J6" i="87"/>
  <c r="I6" i="87"/>
  <c r="F6" i="87"/>
  <c r="K5" i="87"/>
  <c r="J5" i="87"/>
  <c r="I5" i="87"/>
  <c r="F5" i="87"/>
  <c r="K4" i="87"/>
  <c r="J4" i="87"/>
  <c r="I4" i="87"/>
  <c r="F4" i="87"/>
  <c r="K3" i="87"/>
  <c r="J3" i="87"/>
  <c r="I3" i="87"/>
  <c r="F3" i="87"/>
  <c r="K2" i="87"/>
  <c r="J2" i="87"/>
  <c r="I2" i="87"/>
  <c r="F2" i="87"/>
  <c r="G2" i="87"/>
  <c r="G3" i="87" s="1"/>
  <c r="G4" i="87" s="1"/>
  <c r="E24" i="86"/>
  <c r="F23" i="86"/>
  <c r="F22" i="86"/>
  <c r="F21" i="86"/>
  <c r="F20" i="86"/>
  <c r="F19" i="86"/>
  <c r="F18" i="86"/>
  <c r="F17" i="86"/>
  <c r="F16" i="86"/>
  <c r="F15" i="86"/>
  <c r="F14" i="86"/>
  <c r="F13" i="86"/>
  <c r="F12" i="86"/>
  <c r="F11" i="86"/>
  <c r="F10" i="86"/>
  <c r="F9" i="86"/>
  <c r="F8" i="86"/>
  <c r="F7" i="86"/>
  <c r="F6" i="86"/>
  <c r="F5" i="86"/>
  <c r="F4" i="86"/>
  <c r="F3" i="86"/>
  <c r="H2" i="86"/>
  <c r="J2" i="86" s="1"/>
  <c r="F2" i="86"/>
  <c r="D4" i="68"/>
  <c r="I3" i="68"/>
  <c r="H3" i="68"/>
  <c r="G3" i="68"/>
  <c r="D3" i="68"/>
  <c r="E24" i="85"/>
  <c r="K23" i="85"/>
  <c r="J23" i="85"/>
  <c r="I23" i="85"/>
  <c r="F23" i="85"/>
  <c r="K22" i="85"/>
  <c r="J22" i="85"/>
  <c r="I22" i="85"/>
  <c r="F22" i="85"/>
  <c r="K21" i="85"/>
  <c r="J21" i="85"/>
  <c r="I21" i="85"/>
  <c r="F21" i="85"/>
  <c r="K20" i="85"/>
  <c r="J20" i="85"/>
  <c r="I20" i="85"/>
  <c r="F20" i="85"/>
  <c r="K19" i="85"/>
  <c r="J19" i="85"/>
  <c r="I19" i="85"/>
  <c r="F19" i="85"/>
  <c r="K18" i="85"/>
  <c r="J18" i="85"/>
  <c r="I18" i="85"/>
  <c r="F18" i="85"/>
  <c r="K17" i="85"/>
  <c r="J17" i="85"/>
  <c r="I17" i="85"/>
  <c r="F17" i="85"/>
  <c r="K16" i="85"/>
  <c r="J16" i="85"/>
  <c r="I16" i="85"/>
  <c r="F16" i="85"/>
  <c r="K15" i="85"/>
  <c r="J15" i="85"/>
  <c r="I15" i="85"/>
  <c r="F15" i="85"/>
  <c r="K14" i="85"/>
  <c r="J14" i="85"/>
  <c r="I14" i="85"/>
  <c r="F14" i="85"/>
  <c r="K13" i="85"/>
  <c r="J13" i="85"/>
  <c r="I13" i="85"/>
  <c r="F13" i="85"/>
  <c r="K12" i="85"/>
  <c r="J12" i="85"/>
  <c r="I12" i="85"/>
  <c r="F12" i="85"/>
  <c r="K11" i="85"/>
  <c r="J11" i="85"/>
  <c r="I11" i="85"/>
  <c r="F11" i="85"/>
  <c r="K10" i="85"/>
  <c r="J10" i="85"/>
  <c r="I10" i="85"/>
  <c r="F10" i="85"/>
  <c r="K9" i="85"/>
  <c r="J9" i="85"/>
  <c r="I9" i="85"/>
  <c r="F9" i="85"/>
  <c r="K8" i="85"/>
  <c r="J8" i="85"/>
  <c r="I8" i="85"/>
  <c r="F8" i="85"/>
  <c r="K7" i="85"/>
  <c r="J7" i="85"/>
  <c r="I7" i="85"/>
  <c r="F7" i="85"/>
  <c r="K6" i="85"/>
  <c r="J6" i="85"/>
  <c r="I6" i="85"/>
  <c r="F6" i="85"/>
  <c r="K5" i="85"/>
  <c r="J5" i="85"/>
  <c r="I5" i="85"/>
  <c r="F5" i="85"/>
  <c r="K4" i="85"/>
  <c r="J4" i="85"/>
  <c r="I4" i="85"/>
  <c r="F4" i="85"/>
  <c r="K3" i="85"/>
  <c r="J3" i="85"/>
  <c r="I3" i="85"/>
  <c r="F3" i="85"/>
  <c r="K2" i="85"/>
  <c r="J2" i="85"/>
  <c r="I2" i="85"/>
  <c r="F2" i="85"/>
  <c r="E43" i="84"/>
  <c r="F42" i="84"/>
  <c r="F41" i="84"/>
  <c r="F40" i="84"/>
  <c r="F39" i="84"/>
  <c r="F38" i="84"/>
  <c r="F37" i="84"/>
  <c r="F36" i="84"/>
  <c r="F35" i="84"/>
  <c r="F34" i="84"/>
  <c r="F33" i="84"/>
  <c r="F32" i="84"/>
  <c r="F31" i="84"/>
  <c r="F30" i="84"/>
  <c r="F29" i="84"/>
  <c r="F28" i="84"/>
  <c r="F27" i="84"/>
  <c r="F26" i="84"/>
  <c r="F25" i="84"/>
  <c r="F24" i="84"/>
  <c r="F23" i="84"/>
  <c r="F22" i="84"/>
  <c r="F21" i="84"/>
  <c r="O20" i="84"/>
  <c r="F20" i="84"/>
  <c r="O19" i="84"/>
  <c r="F19" i="84"/>
  <c r="F18" i="84"/>
  <c r="F17" i="84"/>
  <c r="F16" i="84"/>
  <c r="F15" i="84"/>
  <c r="F14" i="84"/>
  <c r="F13" i="84"/>
  <c r="F12" i="84"/>
  <c r="F11" i="84"/>
  <c r="F10" i="84"/>
  <c r="F9" i="84"/>
  <c r="F8" i="84"/>
  <c r="F7" i="84"/>
  <c r="F6" i="84"/>
  <c r="F5" i="84"/>
  <c r="F4" i="84"/>
  <c r="F3" i="84"/>
  <c r="H2" i="84"/>
  <c r="K2" i="84" s="1"/>
  <c r="F2" i="84"/>
  <c r="Q3" i="80"/>
  <c r="Q4" i="80"/>
  <c r="Q5" i="80"/>
  <c r="Q6" i="80"/>
  <c r="Q7" i="80"/>
  <c r="Q8" i="80"/>
  <c r="Q9" i="80"/>
  <c r="Q10" i="80"/>
  <c r="Q2" i="80"/>
  <c r="N8" i="80"/>
  <c r="N9" i="80"/>
  <c r="N10" i="80"/>
  <c r="N11" i="80"/>
  <c r="J3" i="82"/>
  <c r="I3" i="82"/>
  <c r="H2" i="82"/>
  <c r="I2" i="82" s="1"/>
  <c r="G3" i="82"/>
  <c r="G4" i="82" s="1"/>
  <c r="D2" i="80"/>
  <c r="E3" i="77"/>
  <c r="E2" i="77"/>
  <c r="F12" i="89" l="1"/>
  <c r="K2" i="82"/>
  <c r="K2" i="88"/>
  <c r="J2" i="82"/>
  <c r="F31" i="88"/>
  <c r="G5" i="89"/>
  <c r="G6" i="89" s="1"/>
  <c r="H3" i="88"/>
  <c r="I2" i="88"/>
  <c r="F30" i="87"/>
  <c r="N30" i="87" s="1"/>
  <c r="N31" i="87" s="1"/>
  <c r="I2" i="86"/>
  <c r="F24" i="86"/>
  <c r="N24" i="86" s="1"/>
  <c r="N25" i="86" s="1"/>
  <c r="H4" i="86"/>
  <c r="H3" i="86"/>
  <c r="K2" i="86"/>
  <c r="F24" i="85"/>
  <c r="O24" i="85" s="1"/>
  <c r="O25" i="85" s="1"/>
  <c r="F43" i="84"/>
  <c r="O43" i="84" s="1"/>
  <c r="O44" i="84" s="1"/>
  <c r="I2" i="84"/>
  <c r="J2" i="84"/>
  <c r="R9" i="80"/>
  <c r="R8" i="80"/>
  <c r="P11" i="80"/>
  <c r="J4" i="82"/>
  <c r="K4" i="82"/>
  <c r="I4" i="82"/>
  <c r="G5" i="82"/>
  <c r="K3" i="82"/>
  <c r="O36" i="8"/>
  <c r="O35" i="8"/>
  <c r="F3" i="82"/>
  <c r="F4" i="82"/>
  <c r="F5" i="82"/>
  <c r="F6" i="82"/>
  <c r="F7" i="82"/>
  <c r="F8" i="82"/>
  <c r="F9" i="82"/>
  <c r="F10" i="82"/>
  <c r="F11" i="82"/>
  <c r="F12" i="82"/>
  <c r="F13" i="82"/>
  <c r="F14" i="82"/>
  <c r="F15" i="82"/>
  <c r="F16" i="82"/>
  <c r="F17" i="82"/>
  <c r="F18" i="82"/>
  <c r="F19" i="82"/>
  <c r="F20" i="82"/>
  <c r="F21" i="82"/>
  <c r="F22" i="82"/>
  <c r="F23" i="82"/>
  <c r="F24" i="82"/>
  <c r="F25" i="82"/>
  <c r="F26" i="82"/>
  <c r="F27" i="82"/>
  <c r="F28" i="82"/>
  <c r="F29" i="82"/>
  <c r="F30" i="82"/>
  <c r="F31" i="82"/>
  <c r="F32" i="82"/>
  <c r="F33" i="82"/>
  <c r="F34" i="82"/>
  <c r="F35" i="82"/>
  <c r="F36" i="82"/>
  <c r="F37" i="82"/>
  <c r="F38" i="82"/>
  <c r="F39" i="82"/>
  <c r="F40" i="82"/>
  <c r="F2" i="82"/>
  <c r="E41" i="82"/>
  <c r="E52" i="81"/>
  <c r="F51" i="81"/>
  <c r="F50" i="81"/>
  <c r="F49" i="81"/>
  <c r="F48" i="81"/>
  <c r="F47" i="81"/>
  <c r="F46" i="81"/>
  <c r="F45" i="81"/>
  <c r="F44" i="81"/>
  <c r="F43" i="81"/>
  <c r="F42" i="81"/>
  <c r="F41" i="81"/>
  <c r="F40" i="81"/>
  <c r="F39" i="81"/>
  <c r="F38" i="81"/>
  <c r="F37" i="81"/>
  <c r="F36" i="81"/>
  <c r="F35" i="81"/>
  <c r="F34" i="81"/>
  <c r="F33" i="81"/>
  <c r="F32" i="81"/>
  <c r="F31" i="81"/>
  <c r="F30" i="81"/>
  <c r="F29" i="81"/>
  <c r="F28" i="81"/>
  <c r="F27" i="81"/>
  <c r="F26" i="81"/>
  <c r="F25" i="81"/>
  <c r="F24" i="81"/>
  <c r="F23" i="81"/>
  <c r="F22" i="81"/>
  <c r="F21" i="81"/>
  <c r="F20" i="81"/>
  <c r="F19" i="81"/>
  <c r="F18" i="81"/>
  <c r="F17" i="81"/>
  <c r="F16" i="81"/>
  <c r="F15" i="81"/>
  <c r="F14" i="81"/>
  <c r="F13" i="81"/>
  <c r="F12" i="81"/>
  <c r="F11" i="81"/>
  <c r="F10" i="81"/>
  <c r="F9" i="81"/>
  <c r="F8" i="81"/>
  <c r="F7" i="81"/>
  <c r="F6" i="81"/>
  <c r="F5" i="81"/>
  <c r="F4" i="81"/>
  <c r="G3" i="81"/>
  <c r="F3" i="81"/>
  <c r="H2" i="81"/>
  <c r="F2" i="81"/>
  <c r="E65" i="8"/>
  <c r="F3" i="8"/>
  <c r="F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AC39" i="73"/>
  <c r="AB38" i="73"/>
  <c r="AB37" i="73"/>
  <c r="AB36" i="73"/>
  <c r="AB35" i="73"/>
  <c r="AB34" i="73"/>
  <c r="AC17" i="73"/>
  <c r="AB11" i="73"/>
  <c r="AB12" i="73"/>
  <c r="AB13" i="73"/>
  <c r="AB14" i="73"/>
  <c r="AB15" i="73"/>
  <c r="AB16" i="73"/>
  <c r="AB10" i="73"/>
  <c r="K2" i="8"/>
  <c r="G3" i="8"/>
  <c r="F2" i="8"/>
  <c r="N7" i="80"/>
  <c r="N6" i="80"/>
  <c r="G15" i="80"/>
  <c r="G14" i="80"/>
  <c r="G13" i="80"/>
  <c r="G12" i="80"/>
  <c r="G11" i="80"/>
  <c r="E11" i="80" s="1"/>
  <c r="G10" i="80"/>
  <c r="E10" i="80" s="1"/>
  <c r="D10" i="80" s="1"/>
  <c r="G9" i="80"/>
  <c r="E9" i="80" s="1"/>
  <c r="G8" i="80"/>
  <c r="E8" i="80" s="1"/>
  <c r="G7" i="80"/>
  <c r="E7" i="80" s="1"/>
  <c r="D7" i="80" s="1"/>
  <c r="G6" i="80"/>
  <c r="E6" i="80" s="1"/>
  <c r="D6" i="80" s="1"/>
  <c r="E16" i="80"/>
  <c r="E15" i="80"/>
  <c r="E14" i="80"/>
  <c r="E13" i="80"/>
  <c r="E12" i="80"/>
  <c r="P12" i="80" s="1"/>
  <c r="N5" i="80"/>
  <c r="N4" i="80"/>
  <c r="N3" i="80"/>
  <c r="N2" i="80"/>
  <c r="I2" i="80"/>
  <c r="I3" i="88" l="1"/>
  <c r="K3" i="88"/>
  <c r="J3" i="88"/>
  <c r="H4" i="88"/>
  <c r="G5" i="87"/>
  <c r="G6" i="87" s="1"/>
  <c r="J3" i="86"/>
  <c r="I3" i="86"/>
  <c r="K3" i="86"/>
  <c r="I4" i="86"/>
  <c r="J4" i="86"/>
  <c r="K4" i="86"/>
  <c r="H5" i="86"/>
  <c r="G3" i="85"/>
  <c r="H3" i="84"/>
  <c r="R6" i="80"/>
  <c r="P2" i="80"/>
  <c r="R7" i="80"/>
  <c r="P7" i="80"/>
  <c r="R10" i="80"/>
  <c r="P10" i="80"/>
  <c r="D9" i="80"/>
  <c r="P9" i="80"/>
  <c r="P8" i="80"/>
  <c r="D8" i="80"/>
  <c r="G6" i="82"/>
  <c r="I2" i="81"/>
  <c r="G4" i="81"/>
  <c r="H3" i="81"/>
  <c r="H3" i="8"/>
  <c r="J3" i="8" s="1"/>
  <c r="G4" i="8"/>
  <c r="G5" i="8" s="1"/>
  <c r="G6" i="8" s="1"/>
  <c r="P6" i="80"/>
  <c r="F65" i="8"/>
  <c r="O65" i="8" s="1"/>
  <c r="O66" i="8" s="1"/>
  <c r="F41" i="82"/>
  <c r="J2" i="81"/>
  <c r="F52" i="81"/>
  <c r="N52" i="81" s="1"/>
  <c r="N53" i="81" s="1"/>
  <c r="K2" i="81"/>
  <c r="J2" i="8"/>
  <c r="I2" i="8"/>
  <c r="G7" i="89" l="1"/>
  <c r="G8" i="89" s="1"/>
  <c r="G9" i="89" s="1"/>
  <c r="I4" i="88"/>
  <c r="K4" i="88"/>
  <c r="J4" i="88"/>
  <c r="H5" i="88"/>
  <c r="G7" i="87"/>
  <c r="G8" i="87" s="1"/>
  <c r="G9" i="87" s="1"/>
  <c r="G10" i="87" s="1"/>
  <c r="H6" i="86"/>
  <c r="K5" i="86"/>
  <c r="J5" i="86"/>
  <c r="I5" i="86"/>
  <c r="G4" i="85"/>
  <c r="J3" i="84"/>
  <c r="K3" i="84"/>
  <c r="I3" i="84"/>
  <c r="H4" i="84"/>
  <c r="J5" i="82"/>
  <c r="I5" i="82"/>
  <c r="K5" i="82"/>
  <c r="G7" i="82"/>
  <c r="H6" i="82"/>
  <c r="K3" i="8"/>
  <c r="I3" i="8"/>
  <c r="I3" i="81"/>
  <c r="K3" i="81"/>
  <c r="J3" i="81"/>
  <c r="G5" i="81"/>
  <c r="H4" i="8"/>
  <c r="H5" i="8"/>
  <c r="G2" i="80"/>
  <c r="G3" i="80"/>
  <c r="G4" i="80"/>
  <c r="G5" i="80"/>
  <c r="R5" i="80" s="1"/>
  <c r="J6" i="80"/>
  <c r="J7" i="80"/>
  <c r="J8" i="80"/>
  <c r="J9" i="80"/>
  <c r="J10" i="80"/>
  <c r="J11" i="80"/>
  <c r="J12" i="80"/>
  <c r="J13" i="80"/>
  <c r="J14" i="80"/>
  <c r="J15" i="80"/>
  <c r="K5" i="88" l="1"/>
  <c r="I5" i="88"/>
  <c r="J5" i="88"/>
  <c r="H6" i="88"/>
  <c r="G11" i="87"/>
  <c r="G12" i="87" s="1"/>
  <c r="G13" i="87" s="1"/>
  <c r="G14" i="87" s="1"/>
  <c r="G15" i="87" s="1"/>
  <c r="G16" i="87" s="1"/>
  <c r="K6" i="86"/>
  <c r="J6" i="86"/>
  <c r="I6" i="86"/>
  <c r="H7" i="86"/>
  <c r="G5" i="85"/>
  <c r="G6" i="85" s="1"/>
  <c r="H5" i="84"/>
  <c r="I4" i="84"/>
  <c r="K4" i="84"/>
  <c r="J4" i="84"/>
  <c r="E3" i="80"/>
  <c r="R3" i="80"/>
  <c r="J2" i="80"/>
  <c r="R2" i="80"/>
  <c r="J4" i="80"/>
  <c r="E4" i="80"/>
  <c r="R4" i="80"/>
  <c r="J6" i="82"/>
  <c r="I6" i="82"/>
  <c r="K6" i="82"/>
  <c r="G8" i="82"/>
  <c r="G6" i="81"/>
  <c r="I4" i="81"/>
  <c r="K4" i="81"/>
  <c r="J4" i="81"/>
  <c r="G7" i="8"/>
  <c r="I5" i="8"/>
  <c r="J5" i="8"/>
  <c r="K5" i="8"/>
  <c r="I4" i="8"/>
  <c r="J4" i="8"/>
  <c r="K4" i="8"/>
  <c r="J5" i="80"/>
  <c r="E5" i="80"/>
  <c r="J3" i="80"/>
  <c r="I15" i="80"/>
  <c r="I14" i="80"/>
  <c r="I13" i="80"/>
  <c r="I12" i="80"/>
  <c r="I11" i="80"/>
  <c r="I10" i="80"/>
  <c r="I9" i="80"/>
  <c r="I8" i="80"/>
  <c r="I7" i="80"/>
  <c r="I6" i="80"/>
  <c r="I5" i="80"/>
  <c r="I8" i="68"/>
  <c r="H8" i="68"/>
  <c r="G8" i="68"/>
  <c r="F8" i="68"/>
  <c r="E8" i="68"/>
  <c r="I5" i="68"/>
  <c r="H5" i="68"/>
  <c r="G5" i="68"/>
  <c r="F5" i="68"/>
  <c r="E5" i="68"/>
  <c r="D5" i="68"/>
  <c r="C20" i="68"/>
  <c r="G10" i="89" l="1"/>
  <c r="J6" i="88"/>
  <c r="K6" i="88"/>
  <c r="I6" i="88"/>
  <c r="H7" i="88"/>
  <c r="G17" i="87"/>
  <c r="G18" i="87" s="1"/>
  <c r="G19" i="87" s="1"/>
  <c r="H8" i="86"/>
  <c r="I7" i="86"/>
  <c r="J7" i="86"/>
  <c r="K7" i="86"/>
  <c r="D8" i="68"/>
  <c r="I5" i="84"/>
  <c r="K5" i="84"/>
  <c r="J5" i="84"/>
  <c r="H6" i="84"/>
  <c r="D4" i="80"/>
  <c r="P4" i="80"/>
  <c r="I4" i="80"/>
  <c r="D3" i="80"/>
  <c r="P3" i="80"/>
  <c r="I3" i="80"/>
  <c r="G9" i="82"/>
  <c r="J7" i="82"/>
  <c r="K7" i="82"/>
  <c r="I7" i="82"/>
  <c r="G7" i="81"/>
  <c r="I5" i="81"/>
  <c r="K5" i="81"/>
  <c r="J5" i="81"/>
  <c r="I6" i="8"/>
  <c r="J6" i="8"/>
  <c r="K6" i="8"/>
  <c r="H7" i="8"/>
  <c r="G8" i="8"/>
  <c r="G9" i="8" s="1"/>
  <c r="G10" i="8" s="1"/>
  <c r="G11" i="8" s="1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G36" i="8" s="1"/>
  <c r="G37" i="8" s="1"/>
  <c r="D5" i="80"/>
  <c r="P5" i="80"/>
  <c r="M12" i="68"/>
  <c r="K12" i="68"/>
  <c r="G11" i="89" l="1"/>
  <c r="K7" i="88"/>
  <c r="J7" i="88"/>
  <c r="I7" i="88"/>
  <c r="H8" i="88"/>
  <c r="G20" i="87"/>
  <c r="G21" i="87" s="1"/>
  <c r="G22" i="87" s="1"/>
  <c r="I8" i="86"/>
  <c r="J8" i="86"/>
  <c r="K8" i="86"/>
  <c r="H9" i="86"/>
  <c r="J6" i="84"/>
  <c r="I6" i="84"/>
  <c r="K6" i="84"/>
  <c r="H7" i="84"/>
  <c r="G10" i="82"/>
  <c r="H9" i="82"/>
  <c r="J8" i="82"/>
  <c r="I8" i="82"/>
  <c r="K8" i="82"/>
  <c r="G8" i="81"/>
  <c r="H7" i="81"/>
  <c r="I6" i="81"/>
  <c r="K6" i="81"/>
  <c r="J6" i="81"/>
  <c r="K7" i="8"/>
  <c r="I7" i="8"/>
  <c r="J7" i="8"/>
  <c r="G38" i="8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G51" i="8" s="1"/>
  <c r="G52" i="8" s="1"/>
  <c r="G53" i="8" s="1"/>
  <c r="G54" i="8" s="1"/>
  <c r="G55" i="8" s="1"/>
  <c r="G56" i="8" s="1"/>
  <c r="G57" i="8" s="1"/>
  <c r="G58" i="8" s="1"/>
  <c r="G59" i="8" s="1"/>
  <c r="G60" i="8" s="1"/>
  <c r="G61" i="8" s="1"/>
  <c r="G62" i="8" s="1"/>
  <c r="G63" i="8" s="1"/>
  <c r="G64" i="8" s="1"/>
  <c r="H37" i="8"/>
  <c r="K8" i="8"/>
  <c r="I8" i="8"/>
  <c r="J8" i="8"/>
  <c r="H9" i="8"/>
  <c r="I8" i="88" l="1"/>
  <c r="K8" i="88"/>
  <c r="J8" i="88"/>
  <c r="H9" i="88"/>
  <c r="G23" i="87"/>
  <c r="I9" i="86"/>
  <c r="K9" i="86"/>
  <c r="J9" i="86"/>
  <c r="H10" i="86"/>
  <c r="G7" i="85"/>
  <c r="G8" i="85" s="1"/>
  <c r="G9" i="85" s="1"/>
  <c r="H8" i="84"/>
  <c r="J7" i="84"/>
  <c r="K7" i="84"/>
  <c r="I7" i="84"/>
  <c r="J9" i="82"/>
  <c r="K9" i="82"/>
  <c r="I9" i="82"/>
  <c r="G11" i="82"/>
  <c r="H10" i="82"/>
  <c r="K7" i="81"/>
  <c r="J7" i="81"/>
  <c r="I7" i="81"/>
  <c r="H8" i="81"/>
  <c r="G9" i="81"/>
  <c r="I37" i="8"/>
  <c r="J37" i="8"/>
  <c r="K37" i="8"/>
  <c r="K9" i="8"/>
  <c r="I9" i="8"/>
  <c r="J9" i="8"/>
  <c r="H10" i="88" l="1"/>
  <c r="J9" i="88"/>
  <c r="K9" i="88"/>
  <c r="I9" i="88"/>
  <c r="K10" i="86"/>
  <c r="J10" i="86"/>
  <c r="I10" i="86"/>
  <c r="H11" i="86"/>
  <c r="G10" i="85"/>
  <c r="H9" i="84"/>
  <c r="K8" i="84"/>
  <c r="J8" i="84"/>
  <c r="I8" i="84"/>
  <c r="G12" i="82"/>
  <c r="J10" i="82"/>
  <c r="I10" i="82"/>
  <c r="K10" i="82"/>
  <c r="G10" i="81"/>
  <c r="I8" i="81"/>
  <c r="J8" i="81"/>
  <c r="K8" i="81"/>
  <c r="K10" i="8"/>
  <c r="I10" i="8"/>
  <c r="J10" i="8"/>
  <c r="H11" i="88" l="1"/>
  <c r="J10" i="88"/>
  <c r="I10" i="88"/>
  <c r="K10" i="88"/>
  <c r="H12" i="86"/>
  <c r="K11" i="86"/>
  <c r="J11" i="86"/>
  <c r="I11" i="86"/>
  <c r="J9" i="84"/>
  <c r="I9" i="84"/>
  <c r="K9" i="84"/>
  <c r="H10" i="84"/>
  <c r="J11" i="82"/>
  <c r="K11" i="82"/>
  <c r="I11" i="82"/>
  <c r="G13" i="82"/>
  <c r="K9" i="81"/>
  <c r="J9" i="81"/>
  <c r="I9" i="81"/>
  <c r="G11" i="81"/>
  <c r="K11" i="8"/>
  <c r="I11" i="8"/>
  <c r="J11" i="8"/>
  <c r="J11" i="88" l="1"/>
  <c r="K11" i="88"/>
  <c r="I11" i="88"/>
  <c r="H12" i="88"/>
  <c r="G24" i="87"/>
  <c r="G25" i="87" s="1"/>
  <c r="G26" i="87" s="1"/>
  <c r="J12" i="86"/>
  <c r="I12" i="86"/>
  <c r="K12" i="86"/>
  <c r="H13" i="86"/>
  <c r="H11" i="84"/>
  <c r="I10" i="84"/>
  <c r="K10" i="84"/>
  <c r="J10" i="84"/>
  <c r="J12" i="82"/>
  <c r="I12" i="82"/>
  <c r="K12" i="82"/>
  <c r="G14" i="82"/>
  <c r="I10" i="81"/>
  <c r="K10" i="81"/>
  <c r="J10" i="81"/>
  <c r="G12" i="81"/>
  <c r="H11" i="81"/>
  <c r="H13" i="8"/>
  <c r="H12" i="8"/>
  <c r="H14" i="8"/>
  <c r="I12" i="88" l="1"/>
  <c r="K12" i="88"/>
  <c r="J12" i="88"/>
  <c r="H13" i="88"/>
  <c r="I13" i="86"/>
  <c r="K13" i="86"/>
  <c r="J13" i="86"/>
  <c r="H14" i="86"/>
  <c r="G11" i="85"/>
  <c r="G12" i="85" s="1"/>
  <c r="G13" i="85" s="1"/>
  <c r="J11" i="84"/>
  <c r="I11" i="84"/>
  <c r="K11" i="84"/>
  <c r="H12" i="84"/>
  <c r="G15" i="82"/>
  <c r="H14" i="82"/>
  <c r="J13" i="82"/>
  <c r="K13" i="82"/>
  <c r="I13" i="82"/>
  <c r="G13" i="81"/>
  <c r="J11" i="81"/>
  <c r="I11" i="81"/>
  <c r="K11" i="81"/>
  <c r="K14" i="8"/>
  <c r="I14" i="8"/>
  <c r="J14" i="8"/>
  <c r="K12" i="8"/>
  <c r="I12" i="8"/>
  <c r="J12" i="8"/>
  <c r="K13" i="8"/>
  <c r="I13" i="8"/>
  <c r="J13" i="8"/>
  <c r="J13" i="88" l="1"/>
  <c r="K13" i="88"/>
  <c r="I13" i="88"/>
  <c r="H14" i="88"/>
  <c r="K14" i="86"/>
  <c r="J14" i="86"/>
  <c r="I14" i="86"/>
  <c r="H15" i="86"/>
  <c r="G14" i="85"/>
  <c r="I12" i="84"/>
  <c r="K12" i="84"/>
  <c r="J12" i="84"/>
  <c r="H13" i="84"/>
  <c r="J14" i="82"/>
  <c r="I14" i="82"/>
  <c r="K14" i="82"/>
  <c r="H15" i="82"/>
  <c r="G16" i="82"/>
  <c r="I12" i="81"/>
  <c r="K12" i="81"/>
  <c r="J12" i="81"/>
  <c r="G14" i="81"/>
  <c r="K15" i="8"/>
  <c r="I15" i="8"/>
  <c r="J15" i="8"/>
  <c r="J14" i="88" l="1"/>
  <c r="I14" i="88"/>
  <c r="K14" i="88"/>
  <c r="H15" i="88"/>
  <c r="G27" i="87"/>
  <c r="H16" i="86"/>
  <c r="I15" i="86"/>
  <c r="K15" i="86"/>
  <c r="J15" i="86"/>
  <c r="G15" i="85"/>
  <c r="H14" i="84"/>
  <c r="J13" i="84"/>
  <c r="K13" i="84"/>
  <c r="I13" i="84"/>
  <c r="J15" i="82"/>
  <c r="K15" i="82"/>
  <c r="I15" i="82"/>
  <c r="G17" i="82"/>
  <c r="G15" i="81"/>
  <c r="I13" i="81"/>
  <c r="K13" i="81"/>
  <c r="J13" i="81"/>
  <c r="K16" i="8"/>
  <c r="I16" i="8"/>
  <c r="J16" i="8"/>
  <c r="J15" i="88" l="1"/>
  <c r="K15" i="88"/>
  <c r="I15" i="88"/>
  <c r="H16" i="88"/>
  <c r="H17" i="86"/>
  <c r="K16" i="86"/>
  <c r="J16" i="86"/>
  <c r="I16" i="86"/>
  <c r="G16" i="85"/>
  <c r="G17" i="85" s="1"/>
  <c r="I14" i="84"/>
  <c r="K14" i="84"/>
  <c r="J14" i="84"/>
  <c r="H15" i="84"/>
  <c r="G18" i="82"/>
  <c r="H17" i="82"/>
  <c r="J16" i="82"/>
  <c r="I16" i="82"/>
  <c r="K16" i="82"/>
  <c r="I14" i="81"/>
  <c r="K14" i="81"/>
  <c r="J14" i="81"/>
  <c r="G16" i="81"/>
  <c r="K17" i="8"/>
  <c r="I17" i="8"/>
  <c r="J17" i="8"/>
  <c r="H18" i="8"/>
  <c r="J16" i="88" l="1"/>
  <c r="I16" i="88"/>
  <c r="K16" i="88"/>
  <c r="H17" i="88"/>
  <c r="G28" i="87"/>
  <c r="H18" i="86"/>
  <c r="K17" i="86"/>
  <c r="I17" i="86"/>
  <c r="J17" i="86"/>
  <c r="H16" i="84"/>
  <c r="J15" i="84"/>
  <c r="K15" i="84"/>
  <c r="I15" i="84"/>
  <c r="J17" i="82"/>
  <c r="K17" i="82"/>
  <c r="I17" i="82"/>
  <c r="G19" i="82"/>
  <c r="G17" i="81"/>
  <c r="H16" i="81"/>
  <c r="I15" i="81"/>
  <c r="K15" i="81"/>
  <c r="J15" i="81"/>
  <c r="K18" i="8"/>
  <c r="I18" i="8"/>
  <c r="J18" i="8"/>
  <c r="H18" i="88" l="1"/>
  <c r="J17" i="88"/>
  <c r="K17" i="88"/>
  <c r="I17" i="88"/>
  <c r="J18" i="86"/>
  <c r="K18" i="86"/>
  <c r="I18" i="86"/>
  <c r="H19" i="86"/>
  <c r="K16" i="84"/>
  <c r="J16" i="84"/>
  <c r="I16" i="84"/>
  <c r="H17" i="84"/>
  <c r="G20" i="82"/>
  <c r="H19" i="82"/>
  <c r="J18" i="82"/>
  <c r="K18" i="82"/>
  <c r="I18" i="82"/>
  <c r="I16" i="81"/>
  <c r="K16" i="81"/>
  <c r="J16" i="81"/>
  <c r="G18" i="81"/>
  <c r="K19" i="8"/>
  <c r="I19" i="8"/>
  <c r="J19" i="8"/>
  <c r="H20" i="8"/>
  <c r="H19" i="88" l="1"/>
  <c r="I18" i="88"/>
  <c r="K18" i="88"/>
  <c r="J18" i="88"/>
  <c r="K19" i="86"/>
  <c r="J19" i="86"/>
  <c r="I19" i="86"/>
  <c r="H20" i="86"/>
  <c r="K17" i="84"/>
  <c r="I17" i="84"/>
  <c r="J17" i="84"/>
  <c r="H18" i="84"/>
  <c r="J19" i="82"/>
  <c r="I19" i="82"/>
  <c r="K19" i="82"/>
  <c r="G21" i="82"/>
  <c r="H20" i="82"/>
  <c r="G19" i="81"/>
  <c r="K17" i="81"/>
  <c r="I17" i="81"/>
  <c r="J17" i="81"/>
  <c r="K20" i="8"/>
  <c r="I20" i="8"/>
  <c r="J20" i="8"/>
  <c r="H21" i="8"/>
  <c r="J19" i="88" l="1"/>
  <c r="K19" i="88"/>
  <c r="I19" i="88"/>
  <c r="H20" i="88"/>
  <c r="H21" i="86"/>
  <c r="I20" i="86"/>
  <c r="J20" i="86"/>
  <c r="K20" i="86"/>
  <c r="H19" i="84"/>
  <c r="I18" i="84"/>
  <c r="K18" i="84"/>
  <c r="J18" i="84"/>
  <c r="H21" i="82"/>
  <c r="G22" i="82"/>
  <c r="J20" i="82"/>
  <c r="K20" i="82"/>
  <c r="I20" i="82"/>
  <c r="I18" i="81"/>
  <c r="K18" i="81"/>
  <c r="J18" i="81"/>
  <c r="G20" i="81"/>
  <c r="K21" i="8"/>
  <c r="I21" i="8"/>
  <c r="J21" i="8"/>
  <c r="H22" i="8"/>
  <c r="J20" i="88" l="1"/>
  <c r="I20" i="88"/>
  <c r="K20" i="88"/>
  <c r="H21" i="88"/>
  <c r="G29" i="87"/>
  <c r="H23" i="86"/>
  <c r="H22" i="86"/>
  <c r="K21" i="86"/>
  <c r="J21" i="86"/>
  <c r="I21" i="86"/>
  <c r="G18" i="85"/>
  <c r="K19" i="84"/>
  <c r="I19" i="84"/>
  <c r="J19" i="84"/>
  <c r="H20" i="84"/>
  <c r="H22" i="82"/>
  <c r="G23" i="82"/>
  <c r="H23" i="82" s="1"/>
  <c r="J21" i="82"/>
  <c r="I21" i="82"/>
  <c r="K21" i="82"/>
  <c r="G21" i="81"/>
  <c r="I19" i="81"/>
  <c r="J19" i="81"/>
  <c r="K19" i="81"/>
  <c r="K22" i="8"/>
  <c r="I22" i="8"/>
  <c r="J22" i="8"/>
  <c r="H22" i="88" l="1"/>
  <c r="J21" i="88"/>
  <c r="I21" i="88"/>
  <c r="K21" i="88"/>
  <c r="H30" i="87"/>
  <c r="I22" i="86"/>
  <c r="J22" i="86"/>
  <c r="K22" i="86"/>
  <c r="J23" i="86"/>
  <c r="I23" i="86"/>
  <c r="I24" i="86" s="1"/>
  <c r="K23" i="86"/>
  <c r="H24" i="86"/>
  <c r="H21" i="84"/>
  <c r="J20" i="84"/>
  <c r="I20" i="84"/>
  <c r="K20" i="84"/>
  <c r="J23" i="82"/>
  <c r="K23" i="82"/>
  <c r="I23" i="82"/>
  <c r="J22" i="82"/>
  <c r="K22" i="82"/>
  <c r="I22" i="82"/>
  <c r="G24" i="82"/>
  <c r="I20" i="81"/>
  <c r="K20" i="81"/>
  <c r="J20" i="81"/>
  <c r="G22" i="81"/>
  <c r="K23" i="8"/>
  <c r="I23" i="8"/>
  <c r="J23" i="8"/>
  <c r="H23" i="88" l="1"/>
  <c r="I22" i="88"/>
  <c r="K22" i="88"/>
  <c r="J22" i="88"/>
  <c r="J24" i="86"/>
  <c r="I30" i="87"/>
  <c r="J30" i="87"/>
  <c r="I21" i="84"/>
  <c r="K21" i="84"/>
  <c r="J21" i="84"/>
  <c r="H22" i="84"/>
  <c r="G25" i="82"/>
  <c r="H24" i="82"/>
  <c r="G23" i="81"/>
  <c r="I21" i="81"/>
  <c r="K21" i="81"/>
  <c r="J21" i="81"/>
  <c r="K24" i="8"/>
  <c r="I24" i="8"/>
  <c r="J24" i="8"/>
  <c r="H24" i="88" l="1"/>
  <c r="J23" i="88"/>
  <c r="K23" i="88"/>
  <c r="I23" i="88"/>
  <c r="J22" i="84"/>
  <c r="I22" i="84"/>
  <c r="K22" i="84"/>
  <c r="H23" i="84"/>
  <c r="J24" i="82"/>
  <c r="I24" i="82"/>
  <c r="K24" i="82"/>
  <c r="G26" i="82"/>
  <c r="H25" i="82"/>
  <c r="I22" i="81"/>
  <c r="K22" i="81"/>
  <c r="J22" i="81"/>
  <c r="G24" i="81"/>
  <c r="H23" i="81"/>
  <c r="K25" i="8"/>
  <c r="I25" i="8"/>
  <c r="J25" i="8"/>
  <c r="H26" i="8"/>
  <c r="H25" i="88" l="1"/>
  <c r="J24" i="88"/>
  <c r="K24" i="88"/>
  <c r="I24" i="88"/>
  <c r="J23" i="84"/>
  <c r="I23" i="84"/>
  <c r="K23" i="84"/>
  <c r="H24" i="84"/>
  <c r="G27" i="82"/>
  <c r="H26" i="82"/>
  <c r="J25" i="82"/>
  <c r="K25" i="82"/>
  <c r="I25" i="82"/>
  <c r="G25" i="81"/>
  <c r="I23" i="81"/>
  <c r="K23" i="81"/>
  <c r="J23" i="81"/>
  <c r="K26" i="8"/>
  <c r="I26" i="8"/>
  <c r="J26" i="8"/>
  <c r="H26" i="88" l="1"/>
  <c r="J25" i="88"/>
  <c r="K25" i="88"/>
  <c r="I25" i="88"/>
  <c r="H25" i="84"/>
  <c r="J24" i="84"/>
  <c r="I24" i="84"/>
  <c r="K24" i="84"/>
  <c r="I26" i="82"/>
  <c r="K26" i="82"/>
  <c r="J26" i="82"/>
  <c r="H27" i="82"/>
  <c r="G28" i="82"/>
  <c r="I24" i="81"/>
  <c r="K24" i="81"/>
  <c r="J24" i="81"/>
  <c r="G26" i="81"/>
  <c r="K27" i="8"/>
  <c r="I27" i="8"/>
  <c r="J27" i="8"/>
  <c r="H28" i="8"/>
  <c r="H27" i="88" l="1"/>
  <c r="J26" i="88"/>
  <c r="I26" i="88"/>
  <c r="K26" i="88"/>
  <c r="H26" i="84"/>
  <c r="K25" i="84"/>
  <c r="J25" i="84"/>
  <c r="I25" i="84"/>
  <c r="K27" i="82"/>
  <c r="I27" i="82"/>
  <c r="J27" i="82"/>
  <c r="G29" i="82"/>
  <c r="H28" i="82"/>
  <c r="G27" i="81"/>
  <c r="I25" i="81"/>
  <c r="K25" i="81"/>
  <c r="J25" i="81"/>
  <c r="K28" i="8"/>
  <c r="I28" i="8"/>
  <c r="J28" i="8"/>
  <c r="H28" i="88" l="1"/>
  <c r="J27" i="88"/>
  <c r="K27" i="88"/>
  <c r="I27" i="88"/>
  <c r="G19" i="85"/>
  <c r="J26" i="84"/>
  <c r="I26" i="84"/>
  <c r="K26" i="84"/>
  <c r="H27" i="84"/>
  <c r="G30" i="82"/>
  <c r="H29" i="82"/>
  <c r="K28" i="82"/>
  <c r="I28" i="82"/>
  <c r="J28" i="82"/>
  <c r="K26" i="81"/>
  <c r="J26" i="81"/>
  <c r="I26" i="81"/>
  <c r="G28" i="81"/>
  <c r="H27" i="81"/>
  <c r="K29" i="8"/>
  <c r="I29" i="8"/>
  <c r="J29" i="8"/>
  <c r="H30" i="8"/>
  <c r="H29" i="88" l="1"/>
  <c r="H30" i="88"/>
  <c r="J28" i="88"/>
  <c r="I28" i="88"/>
  <c r="K28" i="88"/>
  <c r="K27" i="84"/>
  <c r="J27" i="84"/>
  <c r="I27" i="84"/>
  <c r="H28" i="84"/>
  <c r="K29" i="82"/>
  <c r="I29" i="82"/>
  <c r="J29" i="82"/>
  <c r="G31" i="82"/>
  <c r="H30" i="82"/>
  <c r="G29" i="81"/>
  <c r="I27" i="81"/>
  <c r="K27" i="81"/>
  <c r="J27" i="81"/>
  <c r="K30" i="8"/>
  <c r="I30" i="8"/>
  <c r="J30" i="8"/>
  <c r="I12" i="89" l="1"/>
  <c r="J12" i="89"/>
  <c r="H12" i="89"/>
  <c r="J30" i="88"/>
  <c r="K30" i="88"/>
  <c r="I30" i="88"/>
  <c r="H31" i="88"/>
  <c r="J29" i="88"/>
  <c r="K29" i="88"/>
  <c r="I29" i="88"/>
  <c r="H29" i="84"/>
  <c r="J28" i="84"/>
  <c r="I28" i="84"/>
  <c r="K28" i="84"/>
  <c r="G32" i="82"/>
  <c r="H31" i="82"/>
  <c r="K30" i="82"/>
  <c r="I30" i="82"/>
  <c r="J30" i="82"/>
  <c r="I28" i="81"/>
  <c r="K28" i="81"/>
  <c r="J28" i="81"/>
  <c r="G30" i="81"/>
  <c r="K31" i="8"/>
  <c r="I31" i="8"/>
  <c r="J31" i="8"/>
  <c r="I31" i="88" l="1"/>
  <c r="J31" i="88"/>
  <c r="G20" i="85"/>
  <c r="G21" i="85" s="1"/>
  <c r="G22" i="85" s="1"/>
  <c r="K29" i="84"/>
  <c r="J29" i="84"/>
  <c r="I29" i="84"/>
  <c r="H30" i="84"/>
  <c r="K31" i="82"/>
  <c r="I31" i="82"/>
  <c r="J31" i="82"/>
  <c r="G33" i="82"/>
  <c r="H32" i="82"/>
  <c r="G31" i="81"/>
  <c r="I29" i="81"/>
  <c r="K29" i="81"/>
  <c r="J29" i="81"/>
  <c r="K32" i="8"/>
  <c r="I32" i="8"/>
  <c r="J32" i="8"/>
  <c r="H33" i="8"/>
  <c r="G23" i="85" l="1"/>
  <c r="H31" i="84"/>
  <c r="I30" i="84"/>
  <c r="K30" i="84"/>
  <c r="J30" i="84"/>
  <c r="G34" i="82"/>
  <c r="H33" i="82"/>
  <c r="K32" i="82"/>
  <c r="I32" i="82"/>
  <c r="J32" i="82"/>
  <c r="I30" i="81"/>
  <c r="K30" i="81"/>
  <c r="J30" i="81"/>
  <c r="G32" i="81"/>
  <c r="H31" i="81"/>
  <c r="K33" i="8"/>
  <c r="I33" i="8"/>
  <c r="J33" i="8"/>
  <c r="H34" i="8"/>
  <c r="K31" i="84" l="1"/>
  <c r="J31" i="84"/>
  <c r="I31" i="84"/>
  <c r="H32" i="84"/>
  <c r="I33" i="82"/>
  <c r="K33" i="82"/>
  <c r="J33" i="82"/>
  <c r="G35" i="82"/>
  <c r="H34" i="82"/>
  <c r="G33" i="81"/>
  <c r="I31" i="81"/>
  <c r="K31" i="81"/>
  <c r="J31" i="81"/>
  <c r="K34" i="8"/>
  <c r="I34" i="8"/>
  <c r="J34" i="8"/>
  <c r="H35" i="8"/>
  <c r="H33" i="84" l="1"/>
  <c r="J32" i="84"/>
  <c r="I32" i="84"/>
  <c r="K32" i="84"/>
  <c r="G36" i="82"/>
  <c r="H35" i="82"/>
  <c r="I34" i="82"/>
  <c r="K34" i="82"/>
  <c r="J34" i="82"/>
  <c r="G34" i="81"/>
  <c r="H33" i="81"/>
  <c r="I32" i="81"/>
  <c r="J32" i="81"/>
  <c r="K32" i="81"/>
  <c r="K35" i="8"/>
  <c r="I35" i="8"/>
  <c r="J35" i="8"/>
  <c r="H36" i="8"/>
  <c r="K33" i="84" l="1"/>
  <c r="J33" i="84"/>
  <c r="I33" i="84"/>
  <c r="H34" i="84"/>
  <c r="I35" i="82"/>
  <c r="J35" i="82"/>
  <c r="K35" i="82"/>
  <c r="G37" i="82"/>
  <c r="H36" i="82"/>
  <c r="I33" i="81"/>
  <c r="K33" i="81"/>
  <c r="J33" i="81"/>
  <c r="G35" i="81"/>
  <c r="H34" i="81"/>
  <c r="K36" i="8"/>
  <c r="I36" i="8"/>
  <c r="J36" i="8"/>
  <c r="I34" i="84" l="1"/>
  <c r="K34" i="84"/>
  <c r="J34" i="84"/>
  <c r="H35" i="84"/>
  <c r="G38" i="82"/>
  <c r="H37" i="82"/>
  <c r="I36" i="82"/>
  <c r="K36" i="82"/>
  <c r="J36" i="82"/>
  <c r="G36" i="81"/>
  <c r="G37" i="81" s="1"/>
  <c r="G38" i="81" s="1"/>
  <c r="G39" i="81" s="1"/>
  <c r="G40" i="81" s="1"/>
  <c r="G41" i="81" s="1"/>
  <c r="G42" i="81" s="1"/>
  <c r="G43" i="81" s="1"/>
  <c r="G44" i="81" s="1"/>
  <c r="H35" i="81"/>
  <c r="I34" i="81"/>
  <c r="K34" i="81"/>
  <c r="J34" i="81"/>
  <c r="H36" i="84" l="1"/>
  <c r="K35" i="84"/>
  <c r="J35" i="84"/>
  <c r="I35" i="84"/>
  <c r="I37" i="82"/>
  <c r="J37" i="82"/>
  <c r="K37" i="82"/>
  <c r="G39" i="82"/>
  <c r="H38" i="82"/>
  <c r="I35" i="81"/>
  <c r="K35" i="81"/>
  <c r="J35" i="81"/>
  <c r="G45" i="81"/>
  <c r="H44" i="81"/>
  <c r="I36" i="81"/>
  <c r="K36" i="81"/>
  <c r="J36" i="81"/>
  <c r="I38" i="8"/>
  <c r="K38" i="8"/>
  <c r="J38" i="8"/>
  <c r="H39" i="8"/>
  <c r="I36" i="84" l="1"/>
  <c r="K36" i="84"/>
  <c r="J36" i="84"/>
  <c r="H37" i="84"/>
  <c r="G40" i="82"/>
  <c r="H40" i="82" s="1"/>
  <c r="H39" i="82"/>
  <c r="I38" i="82"/>
  <c r="J38" i="82"/>
  <c r="K38" i="82"/>
  <c r="G46" i="81"/>
  <c r="J44" i="81"/>
  <c r="I44" i="81"/>
  <c r="K44" i="81"/>
  <c r="I37" i="81"/>
  <c r="K37" i="81"/>
  <c r="J37" i="81"/>
  <c r="I39" i="8"/>
  <c r="K39" i="8"/>
  <c r="J39" i="8"/>
  <c r="H40" i="8"/>
  <c r="H38" i="84" l="1"/>
  <c r="K37" i="84"/>
  <c r="J37" i="84"/>
  <c r="I37" i="84"/>
  <c r="I39" i="82"/>
  <c r="J39" i="82"/>
  <c r="K39" i="82"/>
  <c r="I40" i="82"/>
  <c r="I41" i="82" s="1"/>
  <c r="K40" i="82"/>
  <c r="J40" i="82"/>
  <c r="J41" i="82" s="1"/>
  <c r="H41" i="82"/>
  <c r="J45" i="81"/>
  <c r="I45" i="81"/>
  <c r="K45" i="81"/>
  <c r="G47" i="81"/>
  <c r="H46" i="81"/>
  <c r="I38" i="81"/>
  <c r="K38" i="81"/>
  <c r="J38" i="81"/>
  <c r="I40" i="8"/>
  <c r="K40" i="8"/>
  <c r="J40" i="8"/>
  <c r="H39" i="81"/>
  <c r="H41" i="8"/>
  <c r="I38" i="84" l="1"/>
  <c r="K38" i="84"/>
  <c r="J38" i="84"/>
  <c r="H39" i="84"/>
  <c r="G48" i="81"/>
  <c r="H47" i="81"/>
  <c r="J46" i="81"/>
  <c r="I46" i="81"/>
  <c r="K46" i="81"/>
  <c r="I39" i="81"/>
  <c r="K39" i="81"/>
  <c r="J39" i="81"/>
  <c r="I41" i="8"/>
  <c r="K41" i="8"/>
  <c r="J41" i="8"/>
  <c r="H40" i="81"/>
  <c r="H42" i="8"/>
  <c r="H40" i="84" l="1"/>
  <c r="K39" i="84"/>
  <c r="J39" i="84"/>
  <c r="I39" i="84"/>
  <c r="J47" i="81"/>
  <c r="I47" i="81"/>
  <c r="K47" i="81"/>
  <c r="G49" i="81"/>
  <c r="H48" i="81"/>
  <c r="I40" i="81"/>
  <c r="K40" i="81"/>
  <c r="J40" i="81"/>
  <c r="I42" i="8"/>
  <c r="K42" i="8"/>
  <c r="J42" i="8"/>
  <c r="H41" i="81"/>
  <c r="H43" i="8"/>
  <c r="J24" i="85" l="1"/>
  <c r="I24" i="85"/>
  <c r="H24" i="85"/>
  <c r="I40" i="84"/>
  <c r="K40" i="84"/>
  <c r="J40" i="84"/>
  <c r="H42" i="84"/>
  <c r="H41" i="84"/>
  <c r="G50" i="81"/>
  <c r="H49" i="81"/>
  <c r="J48" i="81"/>
  <c r="I48" i="81"/>
  <c r="K48" i="81"/>
  <c r="I41" i="81"/>
  <c r="K41" i="81"/>
  <c r="J41" i="81"/>
  <c r="I43" i="8"/>
  <c r="K43" i="8"/>
  <c r="J43" i="8"/>
  <c r="H44" i="8"/>
  <c r="I42" i="84" l="1"/>
  <c r="K42" i="84"/>
  <c r="J42" i="84"/>
  <c r="J43" i="84" s="1"/>
  <c r="H43" i="84"/>
  <c r="K41" i="84"/>
  <c r="J41" i="84"/>
  <c r="I41" i="84"/>
  <c r="J49" i="81"/>
  <c r="I49" i="81"/>
  <c r="K49" i="81"/>
  <c r="G51" i="81"/>
  <c r="H51" i="81" s="1"/>
  <c r="I42" i="81"/>
  <c r="K42" i="81"/>
  <c r="J42" i="81"/>
  <c r="I44" i="8"/>
  <c r="K44" i="8"/>
  <c r="J44" i="8"/>
  <c r="H43" i="81"/>
  <c r="H45" i="8"/>
  <c r="I43" i="84" l="1"/>
  <c r="J51" i="81"/>
  <c r="I51" i="81"/>
  <c r="K51" i="81"/>
  <c r="H52" i="81"/>
  <c r="J50" i="81"/>
  <c r="I50" i="81"/>
  <c r="K50" i="81"/>
  <c r="I43" i="81"/>
  <c r="K43" i="81"/>
  <c r="J43" i="81"/>
  <c r="I45" i="8"/>
  <c r="K45" i="8"/>
  <c r="J45" i="8"/>
  <c r="I52" i="81" l="1"/>
  <c r="J52" i="81"/>
  <c r="I46" i="8"/>
  <c r="K46" i="8"/>
  <c r="J46" i="8"/>
  <c r="H47" i="8"/>
  <c r="I47" i="8" l="1"/>
  <c r="K47" i="8"/>
  <c r="J47" i="8"/>
  <c r="H48" i="8"/>
  <c r="I48" i="8" l="1"/>
  <c r="K48" i="8"/>
  <c r="J48" i="8"/>
  <c r="H49" i="8"/>
  <c r="I49" i="8" l="1"/>
  <c r="K49" i="8"/>
  <c r="J49" i="8"/>
  <c r="I50" i="8" l="1"/>
  <c r="K50" i="8"/>
  <c r="J50" i="8"/>
  <c r="I51" i="8" l="1"/>
  <c r="K51" i="8"/>
  <c r="J51" i="8"/>
  <c r="I52" i="8" l="1"/>
  <c r="K52" i="8"/>
  <c r="J52" i="8"/>
  <c r="H53" i="8"/>
  <c r="I53" i="8" l="1"/>
  <c r="K53" i="8"/>
  <c r="J53" i="8"/>
  <c r="I54" i="8" l="1"/>
  <c r="K54" i="8"/>
  <c r="J54" i="8"/>
  <c r="H55" i="8"/>
  <c r="I55" i="8" l="1"/>
  <c r="K55" i="8"/>
  <c r="J55" i="8"/>
  <c r="H56" i="8"/>
  <c r="I56" i="8" l="1"/>
  <c r="K56" i="8"/>
  <c r="J56" i="8"/>
  <c r="H57" i="8"/>
  <c r="I57" i="8" l="1"/>
  <c r="K57" i="8"/>
  <c r="J57" i="8"/>
  <c r="H58" i="8"/>
  <c r="I58" i="8" l="1"/>
  <c r="K58" i="8"/>
  <c r="J58" i="8"/>
  <c r="H59" i="8"/>
  <c r="I59" i="8" l="1"/>
  <c r="K59" i="8"/>
  <c r="J59" i="8"/>
  <c r="H60" i="8"/>
  <c r="I60" i="8" l="1"/>
  <c r="K60" i="8"/>
  <c r="J60" i="8"/>
  <c r="H61" i="8"/>
  <c r="I61" i="8" l="1"/>
  <c r="K61" i="8"/>
  <c r="J61" i="8"/>
  <c r="H62" i="8"/>
  <c r="I62" i="8" l="1"/>
  <c r="K62" i="8"/>
  <c r="J62" i="8"/>
  <c r="H63" i="8"/>
  <c r="I63" i="8" l="1"/>
  <c r="K63" i="8"/>
  <c r="J63" i="8"/>
  <c r="H64" i="8"/>
  <c r="I64" i="8" l="1"/>
  <c r="K64" i="8"/>
  <c r="J64" i="8"/>
  <c r="H65" i="8"/>
  <c r="I65" i="8" l="1"/>
  <c r="J65" i="8"/>
</calcChain>
</file>

<file path=xl/sharedStrings.xml><?xml version="1.0" encoding="utf-8"?>
<sst xmlns="http://schemas.openxmlformats.org/spreadsheetml/2006/main" count="799" uniqueCount="76">
  <si>
    <t>Sr. No.</t>
  </si>
  <si>
    <t>Floor No.</t>
  </si>
  <si>
    <t>Comp.</t>
  </si>
  <si>
    <t xml:space="preserve">Built up Area in 
Sq. ft. 
</t>
  </si>
  <si>
    <t>Total</t>
  </si>
  <si>
    <t>2 BHK</t>
  </si>
  <si>
    <t xml:space="preserve">Total Number of Flats </t>
  </si>
  <si>
    <t>Carpet Area in Sq. Ft.</t>
  </si>
  <si>
    <t>Built up Area in Sq. Ft.</t>
  </si>
  <si>
    <t xml:space="preserve">              Flat No.</t>
  </si>
  <si>
    <t>CA</t>
  </si>
  <si>
    <t>BUA</t>
  </si>
  <si>
    <t>Value</t>
  </si>
  <si>
    <t>Rate CA</t>
  </si>
  <si>
    <t>Rate BUA</t>
  </si>
  <si>
    <t>Date</t>
  </si>
  <si>
    <t>Wing</t>
  </si>
  <si>
    <t>Distress Sale Value in (`)</t>
  </si>
  <si>
    <t>2BHK</t>
  </si>
  <si>
    <t>3BHK</t>
  </si>
  <si>
    <t>3 BHK</t>
  </si>
  <si>
    <t>A - Sale</t>
  </si>
  <si>
    <t>A - Rehab</t>
  </si>
  <si>
    <t>B - Sale</t>
  </si>
  <si>
    <t>B - Rehab</t>
  </si>
  <si>
    <t>Total (a)</t>
  </si>
  <si>
    <t>Total (b)</t>
  </si>
  <si>
    <t>A- Wing</t>
  </si>
  <si>
    <t>2-3rd flr</t>
  </si>
  <si>
    <t>B- Wing</t>
  </si>
  <si>
    <t>1st Flr</t>
  </si>
  <si>
    <t>1st flr</t>
  </si>
  <si>
    <t xml:space="preserve">RERA  Carpet Area in 
Sq. ft. 
</t>
  </si>
  <si>
    <t>1 BHK</t>
  </si>
  <si>
    <t>1 RK</t>
  </si>
  <si>
    <t xml:space="preserve">14th </t>
  </si>
  <si>
    <t>1 bhk</t>
  </si>
  <si>
    <t>14th Flr</t>
  </si>
  <si>
    <t>Sale / Unsold</t>
  </si>
  <si>
    <t>Sale</t>
  </si>
  <si>
    <t>Rehab</t>
  </si>
  <si>
    <t xml:space="preserve"> Carpet Area in 
Sq. ft. 
</t>
  </si>
  <si>
    <t>24.05.2024</t>
  </si>
  <si>
    <t>304A</t>
  </si>
  <si>
    <t>30.01.2024</t>
  </si>
  <si>
    <t>B1104</t>
  </si>
  <si>
    <t>12.04.2024</t>
  </si>
  <si>
    <t>A2101</t>
  </si>
  <si>
    <t>27.03.2024</t>
  </si>
  <si>
    <t>A2004</t>
  </si>
  <si>
    <t>06.05.2024</t>
  </si>
  <si>
    <t>B2001</t>
  </si>
  <si>
    <t>CA Rate</t>
  </si>
  <si>
    <t>10.04.2024</t>
  </si>
  <si>
    <t>A703</t>
  </si>
  <si>
    <r>
      <t xml:space="preserve">Rate per 
Sq. ft. on Carpet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</si>
  <si>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</si>
  <si>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</si>
  <si>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</si>
  <si>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in </t>
    </r>
    <r>
      <rPr>
        <b/>
        <sz val="7"/>
        <color theme="1"/>
        <rFont val="Rupee Foradian"/>
        <family val="2"/>
      </rPr>
      <t>`</t>
    </r>
  </si>
  <si>
    <t>6.04.2023</t>
  </si>
  <si>
    <t>A1101</t>
  </si>
  <si>
    <t>14.02.2023</t>
  </si>
  <si>
    <t>A1501</t>
  </si>
  <si>
    <t>23.01.2023</t>
  </si>
  <si>
    <t>A1304A</t>
  </si>
  <si>
    <t>2 BHK - 37                                        3 BHK - 04</t>
  </si>
  <si>
    <t>2 BHK - 11                                        3 BHK - 11</t>
  </si>
  <si>
    <r>
      <t>Market Value (</t>
    </r>
    <r>
      <rPr>
        <b/>
        <sz val="10"/>
        <color theme="1"/>
        <rFont val="Rupee Foradian"/>
        <family val="2"/>
      </rPr>
      <t>`</t>
    </r>
    <r>
      <rPr>
        <b/>
        <sz val="10"/>
        <color theme="1"/>
        <rFont val="Arial Narrow"/>
        <family val="2"/>
      </rPr>
      <t>)</t>
    </r>
  </si>
  <si>
    <r>
      <t>Realizable Value                       in (</t>
    </r>
    <r>
      <rPr>
        <b/>
        <sz val="7.5"/>
        <color theme="1"/>
        <rFont val="Rupee Foradian"/>
        <family val="2"/>
      </rPr>
      <t>`</t>
    </r>
    <r>
      <rPr>
        <b/>
        <sz val="7.5"/>
        <color theme="1"/>
        <rFont val="Arial Narrow"/>
        <family val="2"/>
      </rPr>
      <t>)</t>
    </r>
  </si>
  <si>
    <t xml:space="preserve">1 BHK -03                         2 BHK - 12                       3 BHK - 07            </t>
  </si>
  <si>
    <t xml:space="preserve">1 BHK -14                         2 BHK - 11                       3 BHK - 03            </t>
  </si>
  <si>
    <t>Total (C)</t>
  </si>
  <si>
    <t xml:space="preserve"> Total (A + B + C)</t>
  </si>
  <si>
    <t xml:space="preserve">1 RK - 02                              1 BHK -05                         2 BHK - 03                       3 BHK - 19            </t>
  </si>
  <si>
    <t xml:space="preserve">1 RK - 08                              1 BHK -02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</si>
</sst>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9" formatCode="_ * #,##0_ ;_ * \-#,##0_ ;_ * &quot;-&quot;??_ ;_ @_ 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7.5"/>
      <color rgb="FFFF0000"/>
      <name val="Arial Narrow"/>
      <family val="2"/>
    </font>
    <font>
      <sz val="11"/>
      <color rgb="FFFF0000"/>
      <name val="Arial Narrow"/>
      <family val="2"/>
    </font>
    <font>
      <sz val="11"/>
      <color rgb="FF333333"/>
      <name val="Open Sans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7"/>
      <color theme="1"/>
      <name val="Arial Narrow"/>
      <family val="2"/>
    </font>
    <font>
      <sz val="11"/>
      <color theme="1"/>
      <name val="Arial Narrow"/>
      <family val="2"/>
    </font>
    <font>
      <sz val="9"/>
      <color theme="1"/>
      <name val="Arial Narrow"/>
      <family val="2"/>
    </font>
    <font>
      <b/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7"/>
      <color rgb="FF000000"/>
      <name val="Arial Narrow"/>
      <family val="2"/>
    </font>
    <font>
      <b/>
      <sz val="7"/>
      <color theme="1"/>
      <name val="Rupee Foradian"/>
      <family val="2"/>
    </font>
    <font>
      <sz val="10"/>
      <color theme="1"/>
      <name val="Arial Narrow"/>
      <family val="2"/>
    </font>
    <font>
      <b/>
      <sz val="7.5"/>
      <color theme="1"/>
      <name val="Arial Narrow"/>
      <family val="2"/>
    </font>
    <font>
      <b/>
      <sz val="10"/>
      <color theme="1"/>
      <name val="Rupee Foradian"/>
      <family val="2"/>
    </font>
    <font>
      <b/>
      <sz val="7.5"/>
      <color theme="1"/>
      <name val="Rupee Foradian"/>
      <family val="2"/>
    </font>
    <font>
      <b/>
      <sz val="14"/>
      <color theme="1"/>
      <name val="Calibri"/>
      <family val="2"/>
      <scheme val="minor"/>
    </font>
    <font>
      <sz val="7"/>
      <color theme="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80">
    <xf numFmtId="0" fontId="0" fillId="0" borderId="0" xfId="0"/>
    <xf numFmtId="1" fontId="0" fillId="0" borderId="0" xfId="0" applyNumberFormat="1"/>
    <xf numFmtId="0" fontId="3" fillId="0" borderId="0" xfId="0" applyFont="1"/>
    <xf numFmtId="43" fontId="0" fillId="0" borderId="0" xfId="3" applyFont="1"/>
    <xf numFmtId="1" fontId="3" fillId="0" borderId="0" xfId="0" applyNumberFormat="1" applyFont="1"/>
    <xf numFmtId="0" fontId="3" fillId="0" borderId="1" xfId="0" applyFont="1" applyBorder="1"/>
    <xf numFmtId="43" fontId="3" fillId="0" borderId="0" xfId="3" applyFont="1"/>
    <xf numFmtId="43" fontId="3" fillId="0" borderId="0" xfId="0" applyNumberFormat="1" applyFont="1"/>
    <xf numFmtId="2" fontId="3" fillId="0" borderId="0" xfId="0" applyNumberFormat="1" applyFont="1"/>
    <xf numFmtId="43" fontId="4" fillId="0" borderId="1" xfId="0" applyNumberFormat="1" applyFont="1" applyBorder="1"/>
    <xf numFmtId="43" fontId="3" fillId="0" borderId="1" xfId="3" applyFont="1" applyBorder="1"/>
    <xf numFmtId="43" fontId="4" fillId="0" borderId="1" xfId="3" applyFont="1" applyBorder="1"/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2" fontId="0" fillId="0" borderId="0" xfId="0" applyNumberFormat="1"/>
    <xf numFmtId="43" fontId="0" fillId="0" borderId="0" xfId="0" applyNumberFormat="1"/>
    <xf numFmtId="0" fontId="2" fillId="0" borderId="0" xfId="0" applyFont="1"/>
    <xf numFmtId="0" fontId="7" fillId="3" borderId="7" xfId="0" applyFont="1" applyFill="1" applyBorder="1" applyAlignment="1">
      <alignment vertical="top" wrapText="1"/>
    </xf>
    <xf numFmtId="0" fontId="7" fillId="4" borderId="7" xfId="0" applyFont="1" applyFill="1" applyBorder="1" applyAlignment="1">
      <alignment vertical="top" wrapText="1"/>
    </xf>
    <xf numFmtId="0" fontId="2" fillId="2" borderId="0" xfId="0" applyFont="1" applyFill="1"/>
    <xf numFmtId="0" fontId="8" fillId="0" borderId="0" xfId="0" applyFont="1"/>
    <xf numFmtId="0" fontId="9" fillId="0" borderId="0" xfId="0" applyFont="1"/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0" fillId="5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1" fontId="12" fillId="0" borderId="5" xfId="0" applyNumberFormat="1" applyFont="1" applyBorder="1" applyAlignment="1">
      <alignment horizontal="center"/>
    </xf>
    <xf numFmtId="1" fontId="12" fillId="0" borderId="8" xfId="0" applyNumberFormat="1" applyFont="1" applyBorder="1" applyAlignment="1">
      <alignment horizontal="center"/>
    </xf>
    <xf numFmtId="1" fontId="12" fillId="5" borderId="8" xfId="0" applyNumberFormat="1" applyFont="1" applyFill="1" applyBorder="1" applyAlignment="1">
      <alignment horizontal="center"/>
    </xf>
    <xf numFmtId="1" fontId="12" fillId="0" borderId="1" xfId="0" applyNumberFormat="1" applyFont="1" applyBorder="1" applyAlignment="1">
      <alignment horizontal="center" vertical="center" wrapText="1"/>
    </xf>
    <xf numFmtId="1" fontId="12" fillId="0" borderId="1" xfId="0" applyNumberFormat="1" applyFont="1" applyBorder="1" applyAlignment="1">
      <alignment horizontal="center"/>
    </xf>
    <xf numFmtId="1" fontId="12" fillId="6" borderId="8" xfId="0" applyNumberFormat="1" applyFont="1" applyFill="1" applyBorder="1" applyAlignment="1">
      <alignment horizontal="center"/>
    </xf>
    <xf numFmtId="1" fontId="14" fillId="5" borderId="1" xfId="0" applyNumberFormat="1" applyFont="1" applyFill="1" applyBorder="1" applyAlignment="1">
      <alignment horizontal="center" vertical="center" wrapText="1"/>
    </xf>
    <xf numFmtId="1" fontId="14" fillId="0" borderId="1" xfId="0" applyNumberFormat="1" applyFont="1" applyBorder="1" applyAlignment="1">
      <alignment horizontal="center" vertical="center" wrapText="1"/>
    </xf>
    <xf numFmtId="0" fontId="15" fillId="0" borderId="0" xfId="0" applyFont="1"/>
    <xf numFmtId="0" fontId="0" fillId="5" borderId="0" xfId="0" applyFill="1"/>
    <xf numFmtId="1" fontId="0" fillId="5" borderId="0" xfId="0" applyNumberFormat="1" applyFill="1"/>
    <xf numFmtId="0" fontId="16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69" fontId="0" fillId="0" borderId="0" xfId="0" applyNumberFormat="1"/>
    <xf numFmtId="0" fontId="10" fillId="0" borderId="1" xfId="0" applyFont="1" applyFill="1" applyBorder="1" applyAlignment="1">
      <alignment horizontal="center" vertical="center" wrapText="1"/>
    </xf>
    <xf numFmtId="1" fontId="18" fillId="0" borderId="1" xfId="0" applyNumberFormat="1" applyFont="1" applyFill="1" applyBorder="1" applyAlignment="1">
      <alignment horizontal="center" vertical="center" wrapText="1"/>
    </xf>
    <xf numFmtId="43" fontId="18" fillId="0" borderId="1" xfId="3" applyFont="1" applyFill="1" applyBorder="1" applyAlignment="1">
      <alignment horizontal="center" vertical="center" wrapText="1"/>
    </xf>
    <xf numFmtId="1" fontId="18" fillId="0" borderId="1" xfId="2" applyNumberFormat="1" applyFont="1" applyFill="1" applyBorder="1" applyAlignment="1">
      <alignment horizontal="center" vertical="top" wrapText="1"/>
    </xf>
    <xf numFmtId="43" fontId="14" fillId="0" borderId="1" xfId="3" applyFont="1" applyFill="1" applyBorder="1" applyAlignment="1">
      <alignment horizontal="center" vertical="center" wrapText="1"/>
    </xf>
    <xf numFmtId="0" fontId="15" fillId="0" borderId="0" xfId="0" applyFont="1" applyFill="1"/>
    <xf numFmtId="43" fontId="15" fillId="0" borderId="0" xfId="0" applyNumberFormat="1" applyFont="1" applyFill="1"/>
    <xf numFmtId="43" fontId="15" fillId="0" borderId="0" xfId="3" applyFont="1" applyFill="1"/>
    <xf numFmtId="0" fontId="0" fillId="0" borderId="0" xfId="0" applyFont="1"/>
    <xf numFmtId="2" fontId="0" fillId="0" borderId="0" xfId="0" applyNumberFormat="1" applyFont="1"/>
    <xf numFmtId="1" fontId="0" fillId="0" borderId="0" xfId="0" applyNumberFormat="1" applyFont="1"/>
    <xf numFmtId="43" fontId="0" fillId="0" borderId="0" xfId="0" applyNumberFormat="1" applyFont="1"/>
    <xf numFmtId="0" fontId="13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wrapText="1"/>
    </xf>
    <xf numFmtId="0" fontId="2" fillId="0" borderId="6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43" fontId="11" fillId="0" borderId="1" xfId="0" applyNumberFormat="1" applyFont="1" applyBorder="1" applyAlignment="1">
      <alignment horizontal="center" vertical="center" wrapText="1"/>
    </xf>
    <xf numFmtId="43" fontId="11" fillId="0" borderId="4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" fontId="13" fillId="0" borderId="5" xfId="0" applyNumberFormat="1" applyFont="1" applyBorder="1" applyAlignment="1">
      <alignment horizontal="center" vertical="center" wrapText="1"/>
    </xf>
    <xf numFmtId="43" fontId="13" fillId="0" borderId="5" xfId="3" applyFont="1" applyBorder="1" applyAlignment="1">
      <alignment horizontal="center" vertical="center" wrapText="1"/>
    </xf>
    <xf numFmtId="1" fontId="18" fillId="6" borderId="1" xfId="0" applyNumberFormat="1" applyFont="1" applyFill="1" applyBorder="1" applyAlignment="1">
      <alignment horizontal="center" vertical="center" wrapText="1"/>
    </xf>
    <xf numFmtId="1" fontId="18" fillId="0" borderId="4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3" fontId="1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43" fontId="2" fillId="0" borderId="4" xfId="3" applyFont="1" applyBorder="1" applyAlignment="1">
      <alignment horizontal="center" vertical="center"/>
    </xf>
    <xf numFmtId="0" fontId="22" fillId="0" borderId="2" xfId="0" applyFont="1" applyBorder="1" applyAlignment="1">
      <alignment horizontal="center"/>
    </xf>
    <xf numFmtId="0" fontId="22" fillId="0" borderId="3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43" fontId="22" fillId="0" borderId="4" xfId="3" applyFont="1" applyBorder="1" applyAlignment="1">
      <alignment horizontal="center"/>
    </xf>
    <xf numFmtId="0" fontId="23" fillId="5" borderId="1" xfId="0" applyFont="1" applyFill="1" applyBorder="1" applyAlignment="1">
      <alignment horizontal="center" vertical="center" wrapText="1"/>
    </xf>
    <xf numFmtId="43" fontId="1" fillId="0" borderId="0" xfId="3" applyFont="1"/>
  </cellXfs>
  <cellStyles count="4">
    <cellStyle name="Comma" xfId="3" builtinId="3"/>
    <cellStyle name="Comma 2" xfId="1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290934</xdr:colOff>
      <xdr:row>23</xdr:row>
      <xdr:rowOff>37500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860224-53D8-011C-EB6A-9124FD44C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75760" cy="46012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23</xdr:col>
      <xdr:colOff>252829</xdr:colOff>
      <xdr:row>43</xdr:row>
      <xdr:rowOff>106088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AF1B2EE-D360-95D0-25C7-0AA9BFB6C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135217"/>
          <a:ext cx="16337655" cy="34771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59370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007A48-BFFB-9E6D-4868-3D5C2EB3C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08970" cy="79640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74"/>
  <sheetViews>
    <sheetView zoomScale="145" zoomScaleNormal="145" workbookViewId="0">
      <selection activeCell="D21" sqref="D21"/>
    </sheetView>
  </sheetViews>
  <sheetFormatPr defaultRowHeight="15" x14ac:dyDescent="0.25"/>
  <cols>
    <col min="1" max="1" width="4" customWidth="1"/>
    <col min="2" max="2" width="5.7109375" style="34" customWidth="1"/>
    <col min="3" max="3" width="4.5703125" style="34" customWidth="1"/>
    <col min="4" max="4" width="6.140625" customWidth="1"/>
    <col min="5" max="5" width="7.28515625" style="35" customWidth="1"/>
    <col min="6" max="6" width="6.5703125" customWidth="1"/>
    <col min="7" max="7" width="7.7109375" style="45" customWidth="1"/>
    <col min="8" max="8" width="14.7109375" style="45" customWidth="1"/>
    <col min="9" max="9" width="14.85546875" style="45" customWidth="1"/>
    <col min="10" max="10" width="15.140625" style="45" customWidth="1"/>
    <col min="11" max="11" width="6.140625" style="45" customWidth="1"/>
    <col min="12" max="13" width="8.85546875" customWidth="1"/>
    <col min="15" max="15" width="18.7109375" bestFit="1" customWidth="1"/>
  </cols>
  <sheetData>
    <row r="1" spans="1:13" ht="60" customHeight="1" x14ac:dyDescent="0.25">
      <c r="A1" s="22" t="s">
        <v>0</v>
      </c>
      <c r="B1" s="22" t="s">
        <v>9</v>
      </c>
      <c r="C1" s="22" t="s">
        <v>1</v>
      </c>
      <c r="D1" s="22" t="s">
        <v>2</v>
      </c>
      <c r="E1" s="24" t="s">
        <v>32</v>
      </c>
      <c r="F1" s="22" t="s">
        <v>3</v>
      </c>
      <c r="G1" s="40" t="s">
        <v>55</v>
      </c>
      <c r="H1" s="40" t="s">
        <v>56</v>
      </c>
      <c r="I1" s="40" t="s">
        <v>57</v>
      </c>
      <c r="J1" s="40" t="s">
        <v>58</v>
      </c>
      <c r="K1" s="40" t="s">
        <v>59</v>
      </c>
      <c r="L1" s="22" t="s">
        <v>38</v>
      </c>
      <c r="M1" s="13"/>
    </row>
    <row r="2" spans="1:13" ht="15.75" customHeight="1" x14ac:dyDescent="0.3">
      <c r="A2" s="25">
        <v>1</v>
      </c>
      <c r="B2" s="26">
        <v>104</v>
      </c>
      <c r="C2" s="27">
        <v>1</v>
      </c>
      <c r="D2" s="27" t="s">
        <v>5</v>
      </c>
      <c r="E2" s="28">
        <v>716</v>
      </c>
      <c r="F2" s="29">
        <f>E2*1.1</f>
        <v>787.6</v>
      </c>
      <c r="G2" s="41">
        <v>33000</v>
      </c>
      <c r="H2" s="42">
        <v>0</v>
      </c>
      <c r="I2" s="42">
        <f t="shared" ref="I2" si="0">H2*0.9</f>
        <v>0</v>
      </c>
      <c r="J2" s="42">
        <f t="shared" ref="J2" si="1">H2*0.8</f>
        <v>0</v>
      </c>
      <c r="K2" s="43">
        <f t="shared" ref="K2" si="2">MROUND((H2*0.025/12),500)</f>
        <v>0</v>
      </c>
      <c r="L2" s="23" t="s">
        <v>40</v>
      </c>
      <c r="M2" s="12"/>
    </row>
    <row r="3" spans="1:13" ht="15.75" customHeight="1" x14ac:dyDescent="0.3">
      <c r="A3" s="25">
        <v>2</v>
      </c>
      <c r="B3" s="26">
        <v>204</v>
      </c>
      <c r="C3" s="27">
        <v>2</v>
      </c>
      <c r="D3" s="27" t="s">
        <v>5</v>
      </c>
      <c r="E3" s="28">
        <v>716</v>
      </c>
      <c r="F3" s="29">
        <f t="shared" ref="F3:F64" si="3">E3*1.1</f>
        <v>787.6</v>
      </c>
      <c r="G3" s="41">
        <f>G2</f>
        <v>33000</v>
      </c>
      <c r="H3" s="42">
        <f t="shared" ref="H3:H64" si="4">E3*G3</f>
        <v>23628000</v>
      </c>
      <c r="I3" s="42">
        <f t="shared" ref="I3:I64" si="5">H3*0.9</f>
        <v>21265200</v>
      </c>
      <c r="J3" s="42">
        <f t="shared" ref="J3:J64" si="6">H3*0.8</f>
        <v>18902400</v>
      </c>
      <c r="K3" s="43">
        <f t="shared" ref="K3:K64" si="7">MROUND((H3*0.025/12),500)</f>
        <v>49000</v>
      </c>
      <c r="L3" s="23" t="s">
        <v>39</v>
      </c>
      <c r="M3" s="12"/>
    </row>
    <row r="4" spans="1:13" ht="15.75" customHeight="1" x14ac:dyDescent="0.3">
      <c r="A4" s="25">
        <v>3</v>
      </c>
      <c r="B4" s="26">
        <v>304</v>
      </c>
      <c r="C4" s="27">
        <v>3</v>
      </c>
      <c r="D4" s="27" t="s">
        <v>5</v>
      </c>
      <c r="E4" s="28">
        <v>716</v>
      </c>
      <c r="F4" s="29">
        <f t="shared" si="3"/>
        <v>787.6</v>
      </c>
      <c r="G4" s="41">
        <f>G3+120</f>
        <v>33120</v>
      </c>
      <c r="H4" s="42">
        <f t="shared" si="4"/>
        <v>23713920</v>
      </c>
      <c r="I4" s="42">
        <f t="shared" si="5"/>
        <v>21342528</v>
      </c>
      <c r="J4" s="42">
        <f t="shared" si="6"/>
        <v>18971136</v>
      </c>
      <c r="K4" s="43">
        <f t="shared" si="7"/>
        <v>49500</v>
      </c>
      <c r="L4" s="23" t="s">
        <v>39</v>
      </c>
      <c r="M4" s="12"/>
    </row>
    <row r="5" spans="1:13" ht="15.75" customHeight="1" x14ac:dyDescent="0.3">
      <c r="A5" s="25">
        <v>4</v>
      </c>
      <c r="B5" s="26">
        <v>404</v>
      </c>
      <c r="C5" s="27">
        <v>4</v>
      </c>
      <c r="D5" s="27" t="s">
        <v>5</v>
      </c>
      <c r="E5" s="28">
        <v>728</v>
      </c>
      <c r="F5" s="29">
        <f t="shared" si="3"/>
        <v>800.80000000000007</v>
      </c>
      <c r="G5" s="41">
        <f>G4+120</f>
        <v>33240</v>
      </c>
      <c r="H5" s="42">
        <f t="shared" si="4"/>
        <v>24198720</v>
      </c>
      <c r="I5" s="42">
        <f t="shared" si="5"/>
        <v>21778848</v>
      </c>
      <c r="J5" s="42">
        <f t="shared" si="6"/>
        <v>19358976</v>
      </c>
      <c r="K5" s="43">
        <f t="shared" si="7"/>
        <v>50500</v>
      </c>
      <c r="L5" s="23" t="s">
        <v>39</v>
      </c>
      <c r="M5" s="12"/>
    </row>
    <row r="6" spans="1:13" ht="15.75" customHeight="1" x14ac:dyDescent="0.3">
      <c r="A6" s="25">
        <v>5</v>
      </c>
      <c r="B6" s="26">
        <v>504</v>
      </c>
      <c r="C6" s="27">
        <v>5</v>
      </c>
      <c r="D6" s="27" t="s">
        <v>5</v>
      </c>
      <c r="E6" s="28">
        <v>728</v>
      </c>
      <c r="F6" s="29">
        <f t="shared" si="3"/>
        <v>800.80000000000007</v>
      </c>
      <c r="G6" s="41">
        <f>G5+120</f>
        <v>33360</v>
      </c>
      <c r="H6" s="42">
        <v>0</v>
      </c>
      <c r="I6" s="42">
        <f t="shared" si="5"/>
        <v>0</v>
      </c>
      <c r="J6" s="42">
        <f t="shared" si="6"/>
        <v>0</v>
      </c>
      <c r="K6" s="43">
        <f t="shared" si="7"/>
        <v>0</v>
      </c>
      <c r="L6" s="23" t="s">
        <v>40</v>
      </c>
      <c r="M6" s="12"/>
    </row>
    <row r="7" spans="1:13" ht="15.75" customHeight="1" x14ac:dyDescent="0.3">
      <c r="A7" s="25">
        <v>6</v>
      </c>
      <c r="B7" s="26">
        <v>604</v>
      </c>
      <c r="C7" s="27">
        <v>6</v>
      </c>
      <c r="D7" s="27" t="s">
        <v>5</v>
      </c>
      <c r="E7" s="28">
        <v>728</v>
      </c>
      <c r="F7" s="29">
        <f t="shared" si="3"/>
        <v>800.80000000000007</v>
      </c>
      <c r="G7" s="41">
        <f>G6+120</f>
        <v>33480</v>
      </c>
      <c r="H7" s="42">
        <f t="shared" si="4"/>
        <v>24373440</v>
      </c>
      <c r="I7" s="42">
        <f t="shared" si="5"/>
        <v>21936096</v>
      </c>
      <c r="J7" s="42">
        <f t="shared" si="6"/>
        <v>19498752</v>
      </c>
      <c r="K7" s="43">
        <f t="shared" si="7"/>
        <v>51000</v>
      </c>
      <c r="L7" s="23" t="s">
        <v>39</v>
      </c>
      <c r="M7" s="12"/>
    </row>
    <row r="8" spans="1:13" ht="15.75" customHeight="1" x14ac:dyDescent="0.3">
      <c r="A8" s="25">
        <v>7</v>
      </c>
      <c r="B8" s="26">
        <v>702</v>
      </c>
      <c r="C8" s="27">
        <v>7</v>
      </c>
      <c r="D8" s="27" t="s">
        <v>20</v>
      </c>
      <c r="E8" s="28">
        <v>880</v>
      </c>
      <c r="F8" s="29">
        <f t="shared" si="3"/>
        <v>968.00000000000011</v>
      </c>
      <c r="G8" s="41">
        <f>G7+120</f>
        <v>33600</v>
      </c>
      <c r="H8" s="42">
        <v>0</v>
      </c>
      <c r="I8" s="42">
        <f t="shared" si="5"/>
        <v>0</v>
      </c>
      <c r="J8" s="42">
        <f t="shared" si="6"/>
        <v>0</v>
      </c>
      <c r="K8" s="43">
        <f t="shared" si="7"/>
        <v>0</v>
      </c>
      <c r="L8" s="23" t="s">
        <v>40</v>
      </c>
      <c r="M8" s="12"/>
    </row>
    <row r="9" spans="1:13" ht="15.75" customHeight="1" x14ac:dyDescent="0.3">
      <c r="A9" s="25">
        <v>8</v>
      </c>
      <c r="B9" s="26">
        <v>703</v>
      </c>
      <c r="C9" s="27">
        <v>7</v>
      </c>
      <c r="D9" s="27" t="s">
        <v>5</v>
      </c>
      <c r="E9" s="28">
        <v>744</v>
      </c>
      <c r="F9" s="29">
        <f t="shared" si="3"/>
        <v>818.40000000000009</v>
      </c>
      <c r="G9" s="41">
        <f>G8</f>
        <v>33600</v>
      </c>
      <c r="H9" s="42">
        <f t="shared" si="4"/>
        <v>24998400</v>
      </c>
      <c r="I9" s="42">
        <f t="shared" si="5"/>
        <v>22498560</v>
      </c>
      <c r="J9" s="42">
        <f t="shared" si="6"/>
        <v>19998720</v>
      </c>
      <c r="K9" s="43">
        <f t="shared" si="7"/>
        <v>52000</v>
      </c>
      <c r="L9" s="23" t="s">
        <v>39</v>
      </c>
      <c r="M9" s="12"/>
    </row>
    <row r="10" spans="1:13" ht="15.75" customHeight="1" x14ac:dyDescent="0.3">
      <c r="A10" s="25">
        <v>9</v>
      </c>
      <c r="B10" s="26">
        <v>801</v>
      </c>
      <c r="C10" s="27">
        <v>8</v>
      </c>
      <c r="D10" s="27" t="s">
        <v>5</v>
      </c>
      <c r="E10" s="28">
        <v>726</v>
      </c>
      <c r="F10" s="29">
        <f t="shared" si="3"/>
        <v>798.6</v>
      </c>
      <c r="G10" s="41">
        <f>G9+120</f>
        <v>33720</v>
      </c>
      <c r="H10" s="42">
        <v>0</v>
      </c>
      <c r="I10" s="42">
        <f t="shared" si="5"/>
        <v>0</v>
      </c>
      <c r="J10" s="42">
        <f t="shared" si="6"/>
        <v>0</v>
      </c>
      <c r="K10" s="43">
        <f t="shared" si="7"/>
        <v>0</v>
      </c>
      <c r="L10" s="23" t="s">
        <v>40</v>
      </c>
      <c r="M10" s="12"/>
    </row>
    <row r="11" spans="1:13" ht="15.75" customHeight="1" x14ac:dyDescent="0.3">
      <c r="A11" s="25">
        <v>10</v>
      </c>
      <c r="B11" s="26">
        <v>802</v>
      </c>
      <c r="C11" s="27">
        <v>8</v>
      </c>
      <c r="D11" s="27" t="s">
        <v>20</v>
      </c>
      <c r="E11" s="28">
        <v>882</v>
      </c>
      <c r="F11" s="29">
        <f t="shared" si="3"/>
        <v>970.2</v>
      </c>
      <c r="G11" s="41">
        <f>G10</f>
        <v>33720</v>
      </c>
      <c r="H11" s="42">
        <v>0</v>
      </c>
      <c r="I11" s="42">
        <f t="shared" si="5"/>
        <v>0</v>
      </c>
      <c r="J11" s="42">
        <f t="shared" si="6"/>
        <v>0</v>
      </c>
      <c r="K11" s="43">
        <f t="shared" si="7"/>
        <v>0</v>
      </c>
      <c r="L11" s="23" t="s">
        <v>40</v>
      </c>
      <c r="M11" s="12"/>
    </row>
    <row r="12" spans="1:13" ht="15.75" customHeight="1" x14ac:dyDescent="0.3">
      <c r="A12" s="25">
        <v>11</v>
      </c>
      <c r="B12" s="26">
        <v>803</v>
      </c>
      <c r="C12" s="27">
        <v>8</v>
      </c>
      <c r="D12" s="27" t="s">
        <v>5</v>
      </c>
      <c r="E12" s="28">
        <v>744</v>
      </c>
      <c r="F12" s="29">
        <f t="shared" si="3"/>
        <v>818.40000000000009</v>
      </c>
      <c r="G12" s="41">
        <f>G11</f>
        <v>33720</v>
      </c>
      <c r="H12" s="42">
        <f t="shared" si="4"/>
        <v>25087680</v>
      </c>
      <c r="I12" s="42">
        <f t="shared" si="5"/>
        <v>22578912</v>
      </c>
      <c r="J12" s="42">
        <f t="shared" si="6"/>
        <v>20070144</v>
      </c>
      <c r="K12" s="43">
        <f t="shared" si="7"/>
        <v>52500</v>
      </c>
      <c r="L12" s="23" t="s">
        <v>39</v>
      </c>
      <c r="M12" s="12"/>
    </row>
    <row r="13" spans="1:13" ht="15.75" customHeight="1" x14ac:dyDescent="0.3">
      <c r="A13" s="25">
        <v>12</v>
      </c>
      <c r="B13" s="30">
        <v>804</v>
      </c>
      <c r="C13" s="30">
        <v>8</v>
      </c>
      <c r="D13" s="27" t="s">
        <v>5</v>
      </c>
      <c r="E13" s="28">
        <v>728</v>
      </c>
      <c r="F13" s="29">
        <f t="shared" si="3"/>
        <v>800.80000000000007</v>
      </c>
      <c r="G13" s="41">
        <f>G12</f>
        <v>33720</v>
      </c>
      <c r="H13" s="42">
        <f t="shared" si="4"/>
        <v>24548160</v>
      </c>
      <c r="I13" s="42">
        <f t="shared" si="5"/>
        <v>22093344</v>
      </c>
      <c r="J13" s="42">
        <f t="shared" si="6"/>
        <v>19638528</v>
      </c>
      <c r="K13" s="43">
        <f t="shared" si="7"/>
        <v>51000</v>
      </c>
      <c r="L13" s="23" t="s">
        <v>39</v>
      </c>
      <c r="M13" s="12"/>
    </row>
    <row r="14" spans="1:13" ht="15.75" customHeight="1" x14ac:dyDescent="0.3">
      <c r="A14" s="25">
        <v>13</v>
      </c>
      <c r="B14" s="30">
        <v>901</v>
      </c>
      <c r="C14" s="30">
        <v>9</v>
      </c>
      <c r="D14" s="27" t="s">
        <v>5</v>
      </c>
      <c r="E14" s="28">
        <v>726</v>
      </c>
      <c r="F14" s="29">
        <f t="shared" si="3"/>
        <v>798.6</v>
      </c>
      <c r="G14" s="41">
        <f>G13+120</f>
        <v>33840</v>
      </c>
      <c r="H14" s="42">
        <f t="shared" si="4"/>
        <v>24567840</v>
      </c>
      <c r="I14" s="42">
        <f t="shared" si="5"/>
        <v>22111056</v>
      </c>
      <c r="J14" s="42">
        <f t="shared" si="6"/>
        <v>19654272</v>
      </c>
      <c r="K14" s="43">
        <f t="shared" si="7"/>
        <v>51000</v>
      </c>
      <c r="L14" s="23" t="s">
        <v>39</v>
      </c>
      <c r="M14" s="12"/>
    </row>
    <row r="15" spans="1:13" ht="15.75" customHeight="1" x14ac:dyDescent="0.3">
      <c r="A15" s="25">
        <v>14</v>
      </c>
      <c r="B15" s="30">
        <v>902</v>
      </c>
      <c r="C15" s="30">
        <v>9</v>
      </c>
      <c r="D15" s="27" t="s">
        <v>20</v>
      </c>
      <c r="E15" s="28">
        <v>927</v>
      </c>
      <c r="F15" s="29">
        <f t="shared" si="3"/>
        <v>1019.7</v>
      </c>
      <c r="G15" s="41">
        <f>G14</f>
        <v>33840</v>
      </c>
      <c r="H15" s="42">
        <v>0</v>
      </c>
      <c r="I15" s="42">
        <f t="shared" si="5"/>
        <v>0</v>
      </c>
      <c r="J15" s="42">
        <f t="shared" si="6"/>
        <v>0</v>
      </c>
      <c r="K15" s="43">
        <f t="shared" si="7"/>
        <v>0</v>
      </c>
      <c r="L15" s="23" t="s">
        <v>40</v>
      </c>
      <c r="M15" s="12"/>
    </row>
    <row r="16" spans="1:13" ht="15.75" customHeight="1" x14ac:dyDescent="0.3">
      <c r="A16" s="25">
        <v>15</v>
      </c>
      <c r="B16" s="30">
        <v>903</v>
      </c>
      <c r="C16" s="30">
        <v>9</v>
      </c>
      <c r="D16" s="27" t="s">
        <v>5</v>
      </c>
      <c r="E16" s="28">
        <v>744</v>
      </c>
      <c r="F16" s="29">
        <f t="shared" si="3"/>
        <v>818.40000000000009</v>
      </c>
      <c r="G16" s="41">
        <f>G15</f>
        <v>33840</v>
      </c>
      <c r="H16" s="42">
        <v>0</v>
      </c>
      <c r="I16" s="42">
        <f t="shared" si="5"/>
        <v>0</v>
      </c>
      <c r="J16" s="42">
        <f t="shared" si="6"/>
        <v>0</v>
      </c>
      <c r="K16" s="43">
        <f t="shared" si="7"/>
        <v>0</v>
      </c>
      <c r="L16" s="23" t="s">
        <v>40</v>
      </c>
      <c r="M16" s="12"/>
    </row>
    <row r="17" spans="1:13" ht="15.75" customHeight="1" x14ac:dyDescent="0.3">
      <c r="A17" s="25">
        <v>16</v>
      </c>
      <c r="B17" s="30">
        <v>904</v>
      </c>
      <c r="C17" s="30">
        <v>9</v>
      </c>
      <c r="D17" s="27" t="s">
        <v>5</v>
      </c>
      <c r="E17" s="28">
        <v>728</v>
      </c>
      <c r="F17" s="29">
        <f t="shared" si="3"/>
        <v>800.80000000000007</v>
      </c>
      <c r="G17" s="41">
        <f>G16</f>
        <v>33840</v>
      </c>
      <c r="H17" s="42">
        <v>0</v>
      </c>
      <c r="I17" s="42">
        <f t="shared" si="5"/>
        <v>0</v>
      </c>
      <c r="J17" s="42">
        <f t="shared" si="6"/>
        <v>0</v>
      </c>
      <c r="K17" s="43">
        <f t="shared" si="7"/>
        <v>0</v>
      </c>
      <c r="L17" s="23" t="s">
        <v>40</v>
      </c>
      <c r="M17" s="12"/>
    </row>
    <row r="18" spans="1:13" ht="15.75" customHeight="1" x14ac:dyDescent="0.3">
      <c r="A18" s="25">
        <v>17</v>
      </c>
      <c r="B18" s="30">
        <v>1001</v>
      </c>
      <c r="C18" s="30">
        <v>10</v>
      </c>
      <c r="D18" s="27" t="s">
        <v>5</v>
      </c>
      <c r="E18" s="28">
        <v>726</v>
      </c>
      <c r="F18" s="29">
        <f t="shared" si="3"/>
        <v>798.6</v>
      </c>
      <c r="G18" s="41">
        <f>G17+120</f>
        <v>33960</v>
      </c>
      <c r="H18" s="42">
        <f t="shared" si="4"/>
        <v>24654960</v>
      </c>
      <c r="I18" s="42">
        <f t="shared" si="5"/>
        <v>22189464</v>
      </c>
      <c r="J18" s="42">
        <f t="shared" si="6"/>
        <v>19723968</v>
      </c>
      <c r="K18" s="43">
        <f t="shared" si="7"/>
        <v>51500</v>
      </c>
      <c r="L18" s="23" t="s">
        <v>39</v>
      </c>
      <c r="M18" s="12"/>
    </row>
    <row r="19" spans="1:13" ht="15.75" customHeight="1" x14ac:dyDescent="0.3">
      <c r="A19" s="25">
        <v>18</v>
      </c>
      <c r="B19" s="30">
        <v>1002</v>
      </c>
      <c r="C19" s="30">
        <v>10</v>
      </c>
      <c r="D19" s="27" t="s">
        <v>20</v>
      </c>
      <c r="E19" s="28">
        <v>927</v>
      </c>
      <c r="F19" s="29">
        <f t="shared" si="3"/>
        <v>1019.7</v>
      </c>
      <c r="G19" s="41">
        <f>G18</f>
        <v>33960</v>
      </c>
      <c r="H19" s="42">
        <v>0</v>
      </c>
      <c r="I19" s="42">
        <f t="shared" si="5"/>
        <v>0</v>
      </c>
      <c r="J19" s="42">
        <f t="shared" si="6"/>
        <v>0</v>
      </c>
      <c r="K19" s="43">
        <f t="shared" si="7"/>
        <v>0</v>
      </c>
      <c r="L19" s="23" t="s">
        <v>40</v>
      </c>
      <c r="M19" s="12"/>
    </row>
    <row r="20" spans="1:13" ht="15.75" customHeight="1" x14ac:dyDescent="0.3">
      <c r="A20" s="25">
        <v>19</v>
      </c>
      <c r="B20" s="30">
        <v>1003</v>
      </c>
      <c r="C20" s="30">
        <v>10</v>
      </c>
      <c r="D20" s="27" t="s">
        <v>5</v>
      </c>
      <c r="E20" s="28">
        <v>744</v>
      </c>
      <c r="F20" s="29">
        <f t="shared" si="3"/>
        <v>818.40000000000009</v>
      </c>
      <c r="G20" s="41">
        <f>G19</f>
        <v>33960</v>
      </c>
      <c r="H20" s="42">
        <f t="shared" si="4"/>
        <v>25266240</v>
      </c>
      <c r="I20" s="42">
        <f t="shared" si="5"/>
        <v>22739616</v>
      </c>
      <c r="J20" s="42">
        <f t="shared" si="6"/>
        <v>20212992</v>
      </c>
      <c r="K20" s="43">
        <f t="shared" si="7"/>
        <v>52500</v>
      </c>
      <c r="L20" s="23" t="s">
        <v>39</v>
      </c>
      <c r="M20" s="12"/>
    </row>
    <row r="21" spans="1:13" ht="15.75" customHeight="1" x14ac:dyDescent="0.3">
      <c r="A21" s="25">
        <v>20</v>
      </c>
      <c r="B21" s="30">
        <v>1004</v>
      </c>
      <c r="C21" s="30">
        <v>10</v>
      </c>
      <c r="D21" s="27" t="s">
        <v>5</v>
      </c>
      <c r="E21" s="28">
        <v>728</v>
      </c>
      <c r="F21" s="29">
        <f t="shared" si="3"/>
        <v>800.80000000000007</v>
      </c>
      <c r="G21" s="41">
        <f>G20</f>
        <v>33960</v>
      </c>
      <c r="H21" s="42">
        <f t="shared" si="4"/>
        <v>24722880</v>
      </c>
      <c r="I21" s="42">
        <f t="shared" si="5"/>
        <v>22250592</v>
      </c>
      <c r="J21" s="42">
        <f t="shared" si="6"/>
        <v>19778304</v>
      </c>
      <c r="K21" s="43">
        <f t="shared" si="7"/>
        <v>51500</v>
      </c>
      <c r="L21" s="23" t="s">
        <v>39</v>
      </c>
      <c r="M21" s="12"/>
    </row>
    <row r="22" spans="1:13" ht="15.75" customHeight="1" x14ac:dyDescent="0.3">
      <c r="A22" s="25">
        <v>21</v>
      </c>
      <c r="B22" s="30">
        <v>1101</v>
      </c>
      <c r="C22" s="30">
        <v>11</v>
      </c>
      <c r="D22" s="27" t="s">
        <v>5</v>
      </c>
      <c r="E22" s="28">
        <v>726</v>
      </c>
      <c r="F22" s="29">
        <f t="shared" si="3"/>
        <v>798.6</v>
      </c>
      <c r="G22" s="41">
        <f>G21+120</f>
        <v>34080</v>
      </c>
      <c r="H22" s="42">
        <f t="shared" si="4"/>
        <v>24742080</v>
      </c>
      <c r="I22" s="42">
        <f t="shared" si="5"/>
        <v>22267872</v>
      </c>
      <c r="J22" s="42">
        <f t="shared" si="6"/>
        <v>19793664</v>
      </c>
      <c r="K22" s="43">
        <f t="shared" si="7"/>
        <v>51500</v>
      </c>
      <c r="L22" s="23" t="s">
        <v>39</v>
      </c>
      <c r="M22" s="12"/>
    </row>
    <row r="23" spans="1:13" ht="15.75" customHeight="1" x14ac:dyDescent="0.3">
      <c r="A23" s="25">
        <v>22</v>
      </c>
      <c r="B23" s="30">
        <v>1102</v>
      </c>
      <c r="C23" s="30">
        <v>11</v>
      </c>
      <c r="D23" s="27" t="s">
        <v>20</v>
      </c>
      <c r="E23" s="28">
        <v>927</v>
      </c>
      <c r="F23" s="29">
        <f t="shared" si="3"/>
        <v>1019.7</v>
      </c>
      <c r="G23" s="41">
        <f>G22</f>
        <v>34080</v>
      </c>
      <c r="H23" s="42">
        <v>0</v>
      </c>
      <c r="I23" s="42">
        <f t="shared" si="5"/>
        <v>0</v>
      </c>
      <c r="J23" s="42">
        <f t="shared" si="6"/>
        <v>0</v>
      </c>
      <c r="K23" s="43">
        <f t="shared" si="7"/>
        <v>0</v>
      </c>
      <c r="L23" s="23" t="s">
        <v>40</v>
      </c>
      <c r="M23" s="12"/>
    </row>
    <row r="24" spans="1:13" ht="15.75" customHeight="1" x14ac:dyDescent="0.3">
      <c r="A24" s="25">
        <v>23</v>
      </c>
      <c r="B24" s="30">
        <v>1103</v>
      </c>
      <c r="C24" s="30">
        <v>11</v>
      </c>
      <c r="D24" s="27" t="s">
        <v>5</v>
      </c>
      <c r="E24" s="28">
        <v>744</v>
      </c>
      <c r="F24" s="29">
        <f t="shared" si="3"/>
        <v>818.40000000000009</v>
      </c>
      <c r="G24" s="41">
        <f>G23</f>
        <v>34080</v>
      </c>
      <c r="H24" s="42">
        <v>0</v>
      </c>
      <c r="I24" s="42">
        <f t="shared" si="5"/>
        <v>0</v>
      </c>
      <c r="J24" s="42">
        <f t="shared" si="6"/>
        <v>0</v>
      </c>
      <c r="K24" s="43">
        <f t="shared" si="7"/>
        <v>0</v>
      </c>
      <c r="L24" s="23" t="s">
        <v>40</v>
      </c>
      <c r="M24" s="12"/>
    </row>
    <row r="25" spans="1:13" ht="15.75" customHeight="1" x14ac:dyDescent="0.3">
      <c r="A25" s="25">
        <v>24</v>
      </c>
      <c r="B25" s="30">
        <v>1104</v>
      </c>
      <c r="C25" s="30">
        <v>11</v>
      </c>
      <c r="D25" s="27" t="s">
        <v>5</v>
      </c>
      <c r="E25" s="28">
        <v>728</v>
      </c>
      <c r="F25" s="29">
        <f t="shared" si="3"/>
        <v>800.80000000000007</v>
      </c>
      <c r="G25" s="41">
        <f>G24</f>
        <v>34080</v>
      </c>
      <c r="H25" s="42">
        <v>0</v>
      </c>
      <c r="I25" s="42">
        <f t="shared" si="5"/>
        <v>0</v>
      </c>
      <c r="J25" s="42">
        <f t="shared" si="6"/>
        <v>0</v>
      </c>
      <c r="K25" s="43">
        <f t="shared" si="7"/>
        <v>0</v>
      </c>
      <c r="L25" s="23" t="s">
        <v>40</v>
      </c>
      <c r="M25" s="12"/>
    </row>
    <row r="26" spans="1:13" ht="15.75" customHeight="1" x14ac:dyDescent="0.3">
      <c r="A26" s="25">
        <v>25</v>
      </c>
      <c r="B26" s="30">
        <v>1201</v>
      </c>
      <c r="C26" s="30">
        <v>12</v>
      </c>
      <c r="D26" s="27" t="s">
        <v>5</v>
      </c>
      <c r="E26" s="28">
        <v>726</v>
      </c>
      <c r="F26" s="29">
        <f t="shared" si="3"/>
        <v>798.6</v>
      </c>
      <c r="G26" s="41">
        <f>G25+120</f>
        <v>34200</v>
      </c>
      <c r="H26" s="42">
        <f t="shared" si="4"/>
        <v>24829200</v>
      </c>
      <c r="I26" s="42">
        <f t="shared" si="5"/>
        <v>22346280</v>
      </c>
      <c r="J26" s="42">
        <f t="shared" si="6"/>
        <v>19863360</v>
      </c>
      <c r="K26" s="43">
        <f t="shared" si="7"/>
        <v>51500</v>
      </c>
      <c r="L26" s="23" t="s">
        <v>39</v>
      </c>
      <c r="M26" s="12"/>
    </row>
    <row r="27" spans="1:13" ht="15.75" customHeight="1" x14ac:dyDescent="0.3">
      <c r="A27" s="25">
        <v>26</v>
      </c>
      <c r="B27" s="30">
        <v>1202</v>
      </c>
      <c r="C27" s="30">
        <v>12</v>
      </c>
      <c r="D27" s="27" t="s">
        <v>20</v>
      </c>
      <c r="E27" s="28">
        <v>927</v>
      </c>
      <c r="F27" s="29">
        <f t="shared" si="3"/>
        <v>1019.7</v>
      </c>
      <c r="G27" s="41">
        <f>G26</f>
        <v>34200</v>
      </c>
      <c r="H27" s="42">
        <v>0</v>
      </c>
      <c r="I27" s="42">
        <f t="shared" si="5"/>
        <v>0</v>
      </c>
      <c r="J27" s="42">
        <f t="shared" si="6"/>
        <v>0</v>
      </c>
      <c r="K27" s="43">
        <f t="shared" si="7"/>
        <v>0</v>
      </c>
      <c r="L27" s="23" t="s">
        <v>40</v>
      </c>
      <c r="M27" s="12"/>
    </row>
    <row r="28" spans="1:13" ht="15.75" customHeight="1" x14ac:dyDescent="0.3">
      <c r="A28" s="25">
        <v>27</v>
      </c>
      <c r="B28" s="30">
        <v>1203</v>
      </c>
      <c r="C28" s="30">
        <v>12</v>
      </c>
      <c r="D28" s="27" t="s">
        <v>5</v>
      </c>
      <c r="E28" s="28">
        <v>744</v>
      </c>
      <c r="F28" s="29">
        <f t="shared" si="3"/>
        <v>818.40000000000009</v>
      </c>
      <c r="G28" s="41">
        <f>G27</f>
        <v>34200</v>
      </c>
      <c r="H28" s="42">
        <f t="shared" si="4"/>
        <v>25444800</v>
      </c>
      <c r="I28" s="42">
        <f t="shared" si="5"/>
        <v>22900320</v>
      </c>
      <c r="J28" s="42">
        <f t="shared" si="6"/>
        <v>20355840</v>
      </c>
      <c r="K28" s="43">
        <f t="shared" si="7"/>
        <v>53000</v>
      </c>
      <c r="L28" s="23" t="s">
        <v>39</v>
      </c>
      <c r="M28" s="12"/>
    </row>
    <row r="29" spans="1:13" ht="15.75" customHeight="1" x14ac:dyDescent="0.3">
      <c r="A29" s="25">
        <v>28</v>
      </c>
      <c r="B29" s="30">
        <v>1204</v>
      </c>
      <c r="C29" s="30">
        <v>12</v>
      </c>
      <c r="D29" s="27" t="s">
        <v>5</v>
      </c>
      <c r="E29" s="28">
        <v>728</v>
      </c>
      <c r="F29" s="29">
        <f t="shared" si="3"/>
        <v>800.80000000000007</v>
      </c>
      <c r="G29" s="41">
        <f>G28</f>
        <v>34200</v>
      </c>
      <c r="H29" s="42">
        <v>0</v>
      </c>
      <c r="I29" s="42">
        <f t="shared" si="5"/>
        <v>0</v>
      </c>
      <c r="J29" s="42">
        <f t="shared" si="6"/>
        <v>0</v>
      </c>
      <c r="K29" s="43">
        <f t="shared" si="7"/>
        <v>0</v>
      </c>
      <c r="L29" s="23" t="s">
        <v>40</v>
      </c>
      <c r="M29" s="12"/>
    </row>
    <row r="30" spans="1:13" ht="15.75" customHeight="1" x14ac:dyDescent="0.3">
      <c r="A30" s="25">
        <v>29</v>
      </c>
      <c r="B30" s="30">
        <v>1301</v>
      </c>
      <c r="C30" s="30">
        <v>13</v>
      </c>
      <c r="D30" s="27" t="s">
        <v>5</v>
      </c>
      <c r="E30" s="28">
        <v>726</v>
      </c>
      <c r="F30" s="29">
        <f t="shared" si="3"/>
        <v>798.6</v>
      </c>
      <c r="G30" s="41">
        <f>G29+120</f>
        <v>34320</v>
      </c>
      <c r="H30" s="42">
        <f t="shared" si="4"/>
        <v>24916320</v>
      </c>
      <c r="I30" s="42">
        <f t="shared" si="5"/>
        <v>22424688</v>
      </c>
      <c r="J30" s="42">
        <f t="shared" si="6"/>
        <v>19933056</v>
      </c>
      <c r="K30" s="43">
        <f t="shared" si="7"/>
        <v>52000</v>
      </c>
      <c r="L30" s="23" t="s">
        <v>39</v>
      </c>
      <c r="M30" s="12"/>
    </row>
    <row r="31" spans="1:13" ht="15.75" customHeight="1" x14ac:dyDescent="0.3">
      <c r="A31" s="25">
        <v>30</v>
      </c>
      <c r="B31" s="30">
        <v>1302</v>
      </c>
      <c r="C31" s="30">
        <v>13</v>
      </c>
      <c r="D31" s="27" t="s">
        <v>20</v>
      </c>
      <c r="E31" s="28">
        <v>927</v>
      </c>
      <c r="F31" s="29">
        <f t="shared" si="3"/>
        <v>1019.7</v>
      </c>
      <c r="G31" s="41">
        <f>G30</f>
        <v>34320</v>
      </c>
      <c r="H31" s="42">
        <v>0</v>
      </c>
      <c r="I31" s="42">
        <f t="shared" si="5"/>
        <v>0</v>
      </c>
      <c r="J31" s="42">
        <f t="shared" si="6"/>
        <v>0</v>
      </c>
      <c r="K31" s="43">
        <f t="shared" si="7"/>
        <v>0</v>
      </c>
      <c r="L31" s="23" t="s">
        <v>40</v>
      </c>
      <c r="M31" s="12"/>
    </row>
    <row r="32" spans="1:13" ht="15.75" customHeight="1" x14ac:dyDescent="0.3">
      <c r="A32" s="25">
        <v>31</v>
      </c>
      <c r="B32" s="30">
        <v>1303</v>
      </c>
      <c r="C32" s="30">
        <v>13</v>
      </c>
      <c r="D32" s="27" t="s">
        <v>5</v>
      </c>
      <c r="E32" s="28">
        <v>766</v>
      </c>
      <c r="F32" s="29">
        <f t="shared" si="3"/>
        <v>842.6</v>
      </c>
      <c r="G32" s="41">
        <f>G31</f>
        <v>34320</v>
      </c>
      <c r="H32" s="42">
        <v>0</v>
      </c>
      <c r="I32" s="42">
        <f t="shared" si="5"/>
        <v>0</v>
      </c>
      <c r="J32" s="42">
        <f t="shared" si="6"/>
        <v>0</v>
      </c>
      <c r="K32" s="43">
        <f t="shared" si="7"/>
        <v>0</v>
      </c>
      <c r="L32" s="23" t="s">
        <v>40</v>
      </c>
      <c r="M32" s="12"/>
    </row>
    <row r="33" spans="1:15" ht="15.75" customHeight="1" x14ac:dyDescent="0.3">
      <c r="A33" s="25">
        <v>32</v>
      </c>
      <c r="B33" s="30">
        <v>1304</v>
      </c>
      <c r="C33" s="30">
        <v>13</v>
      </c>
      <c r="D33" s="27" t="s">
        <v>5</v>
      </c>
      <c r="E33" s="28">
        <v>728</v>
      </c>
      <c r="F33" s="29">
        <f t="shared" si="3"/>
        <v>800.80000000000007</v>
      </c>
      <c r="G33" s="41">
        <f>G32</f>
        <v>34320</v>
      </c>
      <c r="H33" s="42">
        <f t="shared" si="4"/>
        <v>24984960</v>
      </c>
      <c r="I33" s="42">
        <f t="shared" si="5"/>
        <v>22486464</v>
      </c>
      <c r="J33" s="42">
        <f t="shared" si="6"/>
        <v>19987968</v>
      </c>
      <c r="K33" s="43">
        <f t="shared" si="7"/>
        <v>52000</v>
      </c>
      <c r="L33" s="23" t="s">
        <v>39</v>
      </c>
      <c r="M33" s="12"/>
    </row>
    <row r="34" spans="1:15" ht="15.75" customHeight="1" x14ac:dyDescent="0.3">
      <c r="A34" s="25">
        <v>33</v>
      </c>
      <c r="B34" s="30">
        <v>1401</v>
      </c>
      <c r="C34" s="30">
        <v>14</v>
      </c>
      <c r="D34" s="27" t="s">
        <v>5</v>
      </c>
      <c r="E34" s="28">
        <v>726</v>
      </c>
      <c r="F34" s="29">
        <f t="shared" si="3"/>
        <v>798.6</v>
      </c>
      <c r="G34" s="41">
        <f>G33+120</f>
        <v>34440</v>
      </c>
      <c r="H34" s="42">
        <f t="shared" si="4"/>
        <v>25003440</v>
      </c>
      <c r="I34" s="42">
        <f t="shared" si="5"/>
        <v>22503096</v>
      </c>
      <c r="J34" s="42">
        <f t="shared" si="6"/>
        <v>20002752</v>
      </c>
      <c r="K34" s="43">
        <f t="shared" si="7"/>
        <v>52000</v>
      </c>
      <c r="L34" s="23" t="s">
        <v>39</v>
      </c>
      <c r="M34" s="12"/>
    </row>
    <row r="35" spans="1:15" ht="15.75" customHeight="1" x14ac:dyDescent="0.3">
      <c r="A35" s="25">
        <v>34</v>
      </c>
      <c r="B35" s="30">
        <v>1402</v>
      </c>
      <c r="C35" s="30">
        <v>14</v>
      </c>
      <c r="D35" s="27" t="s">
        <v>20</v>
      </c>
      <c r="E35" s="28">
        <v>927</v>
      </c>
      <c r="F35" s="29">
        <f t="shared" si="3"/>
        <v>1019.7</v>
      </c>
      <c r="G35" s="41">
        <f>G34</f>
        <v>34440</v>
      </c>
      <c r="H35" s="42">
        <f t="shared" si="4"/>
        <v>31925880</v>
      </c>
      <c r="I35" s="42">
        <f t="shared" si="5"/>
        <v>28733292</v>
      </c>
      <c r="J35" s="42">
        <f t="shared" si="6"/>
        <v>25540704</v>
      </c>
      <c r="K35" s="43">
        <f t="shared" si="7"/>
        <v>66500</v>
      </c>
      <c r="L35" s="23" t="s">
        <v>39</v>
      </c>
      <c r="M35" s="12">
        <v>3</v>
      </c>
      <c r="N35">
        <v>81.92</v>
      </c>
      <c r="O35" s="1">
        <f>N35*10.764</f>
        <v>881.78688</v>
      </c>
    </row>
    <row r="36" spans="1:15" ht="15.75" customHeight="1" x14ac:dyDescent="0.3">
      <c r="A36" s="25">
        <v>35</v>
      </c>
      <c r="B36" s="30">
        <v>1403</v>
      </c>
      <c r="C36" s="30">
        <v>14</v>
      </c>
      <c r="D36" s="27" t="s">
        <v>5</v>
      </c>
      <c r="E36" s="28">
        <v>766</v>
      </c>
      <c r="F36" s="29">
        <f t="shared" si="3"/>
        <v>842.6</v>
      </c>
      <c r="G36" s="41">
        <f>G35</f>
        <v>34440</v>
      </c>
      <c r="H36" s="42">
        <f t="shared" si="4"/>
        <v>26381040</v>
      </c>
      <c r="I36" s="42">
        <f t="shared" si="5"/>
        <v>23742936</v>
      </c>
      <c r="J36" s="42">
        <f t="shared" si="6"/>
        <v>21104832</v>
      </c>
      <c r="K36" s="43">
        <f t="shared" si="7"/>
        <v>55000</v>
      </c>
      <c r="L36" s="23" t="s">
        <v>39</v>
      </c>
      <c r="M36" s="12">
        <v>2</v>
      </c>
      <c r="N36">
        <v>69.69</v>
      </c>
      <c r="O36" s="1">
        <f>N36*10.764</f>
        <v>750.14315999999997</v>
      </c>
    </row>
    <row r="37" spans="1:15" ht="15.75" customHeight="1" x14ac:dyDescent="0.3">
      <c r="A37" s="25">
        <v>36</v>
      </c>
      <c r="B37" s="30">
        <v>1501</v>
      </c>
      <c r="C37" s="30">
        <v>15</v>
      </c>
      <c r="D37" s="27" t="s">
        <v>5</v>
      </c>
      <c r="E37" s="28">
        <v>726</v>
      </c>
      <c r="F37" s="29">
        <f t="shared" si="3"/>
        <v>798.6</v>
      </c>
      <c r="G37" s="41">
        <f>G36+120</f>
        <v>34560</v>
      </c>
      <c r="H37" s="42">
        <f t="shared" si="4"/>
        <v>25090560</v>
      </c>
      <c r="I37" s="42">
        <f t="shared" si="5"/>
        <v>22581504</v>
      </c>
      <c r="J37" s="42">
        <f t="shared" si="6"/>
        <v>20072448</v>
      </c>
      <c r="K37" s="43">
        <f t="shared" si="7"/>
        <v>52500</v>
      </c>
      <c r="L37" s="23" t="s">
        <v>39</v>
      </c>
      <c r="M37" s="12"/>
    </row>
    <row r="38" spans="1:15" ht="15.75" customHeight="1" x14ac:dyDescent="0.3">
      <c r="A38" s="25">
        <v>37</v>
      </c>
      <c r="B38" s="30">
        <v>1502</v>
      </c>
      <c r="C38" s="30">
        <v>15</v>
      </c>
      <c r="D38" s="27" t="s">
        <v>20</v>
      </c>
      <c r="E38" s="28">
        <v>983</v>
      </c>
      <c r="F38" s="29">
        <f t="shared" si="3"/>
        <v>1081.3000000000002</v>
      </c>
      <c r="G38" s="41">
        <f>G37</f>
        <v>34560</v>
      </c>
      <c r="H38" s="42">
        <v>0</v>
      </c>
      <c r="I38" s="42">
        <f t="shared" si="5"/>
        <v>0</v>
      </c>
      <c r="J38" s="42">
        <f t="shared" si="6"/>
        <v>0</v>
      </c>
      <c r="K38" s="43">
        <f t="shared" si="7"/>
        <v>0</v>
      </c>
      <c r="L38" s="23" t="s">
        <v>40</v>
      </c>
      <c r="M38" s="12"/>
    </row>
    <row r="39" spans="1:15" ht="15.75" customHeight="1" x14ac:dyDescent="0.3">
      <c r="A39" s="25">
        <v>38</v>
      </c>
      <c r="B39" s="30">
        <v>1503</v>
      </c>
      <c r="C39" s="30">
        <v>15</v>
      </c>
      <c r="D39" s="27" t="s">
        <v>5</v>
      </c>
      <c r="E39" s="28">
        <v>766</v>
      </c>
      <c r="F39" s="29">
        <f t="shared" si="3"/>
        <v>842.6</v>
      </c>
      <c r="G39" s="41">
        <f>G38</f>
        <v>34560</v>
      </c>
      <c r="H39" s="42">
        <f t="shared" si="4"/>
        <v>26472960</v>
      </c>
      <c r="I39" s="42">
        <f t="shared" si="5"/>
        <v>23825664</v>
      </c>
      <c r="J39" s="42">
        <f t="shared" si="6"/>
        <v>21178368</v>
      </c>
      <c r="K39" s="43">
        <f t="shared" si="7"/>
        <v>55000</v>
      </c>
      <c r="L39" s="23" t="s">
        <v>39</v>
      </c>
      <c r="M39" s="12"/>
    </row>
    <row r="40" spans="1:15" ht="15.75" customHeight="1" x14ac:dyDescent="0.3">
      <c r="A40" s="25">
        <v>39</v>
      </c>
      <c r="B40" s="30">
        <v>1504</v>
      </c>
      <c r="C40" s="30">
        <v>15</v>
      </c>
      <c r="D40" s="27" t="s">
        <v>5</v>
      </c>
      <c r="E40" s="28">
        <v>728</v>
      </c>
      <c r="F40" s="29">
        <f t="shared" si="3"/>
        <v>800.80000000000007</v>
      </c>
      <c r="G40" s="41">
        <f>G39</f>
        <v>34560</v>
      </c>
      <c r="H40" s="42">
        <f t="shared" si="4"/>
        <v>25159680</v>
      </c>
      <c r="I40" s="42">
        <f t="shared" si="5"/>
        <v>22643712</v>
      </c>
      <c r="J40" s="42">
        <f t="shared" si="6"/>
        <v>20127744</v>
      </c>
      <c r="K40" s="43">
        <f t="shared" si="7"/>
        <v>52500</v>
      </c>
      <c r="L40" s="23" t="s">
        <v>39</v>
      </c>
      <c r="M40" s="12"/>
    </row>
    <row r="41" spans="1:15" ht="15.75" customHeight="1" x14ac:dyDescent="0.3">
      <c r="A41" s="25">
        <v>40</v>
      </c>
      <c r="B41" s="30">
        <v>1601</v>
      </c>
      <c r="C41" s="30">
        <v>16</v>
      </c>
      <c r="D41" s="27" t="s">
        <v>5</v>
      </c>
      <c r="E41" s="28">
        <v>726</v>
      </c>
      <c r="F41" s="29">
        <f t="shared" si="3"/>
        <v>798.6</v>
      </c>
      <c r="G41" s="41">
        <f>G40+120</f>
        <v>34680</v>
      </c>
      <c r="H41" s="42">
        <f t="shared" si="4"/>
        <v>25177680</v>
      </c>
      <c r="I41" s="42">
        <f t="shared" si="5"/>
        <v>22659912</v>
      </c>
      <c r="J41" s="42">
        <f t="shared" si="6"/>
        <v>20142144</v>
      </c>
      <c r="K41" s="43">
        <f t="shared" si="7"/>
        <v>52500</v>
      </c>
      <c r="L41" s="23" t="s">
        <v>39</v>
      </c>
      <c r="M41" s="12"/>
    </row>
    <row r="42" spans="1:15" ht="15.75" customHeight="1" x14ac:dyDescent="0.3">
      <c r="A42" s="25">
        <v>41</v>
      </c>
      <c r="B42" s="30">
        <v>1602</v>
      </c>
      <c r="C42" s="30">
        <v>16</v>
      </c>
      <c r="D42" s="27" t="s">
        <v>20</v>
      </c>
      <c r="E42" s="28">
        <v>983</v>
      </c>
      <c r="F42" s="29">
        <f t="shared" si="3"/>
        <v>1081.3000000000002</v>
      </c>
      <c r="G42" s="41">
        <f>G41</f>
        <v>34680</v>
      </c>
      <c r="H42" s="42">
        <f t="shared" si="4"/>
        <v>34090440</v>
      </c>
      <c r="I42" s="42">
        <f t="shared" si="5"/>
        <v>30681396</v>
      </c>
      <c r="J42" s="42">
        <f t="shared" si="6"/>
        <v>27272352</v>
      </c>
      <c r="K42" s="43">
        <f t="shared" si="7"/>
        <v>71000</v>
      </c>
      <c r="L42" s="23" t="s">
        <v>39</v>
      </c>
      <c r="M42" s="12"/>
    </row>
    <row r="43" spans="1:15" ht="15.75" customHeight="1" x14ac:dyDescent="0.3">
      <c r="A43" s="25">
        <v>42</v>
      </c>
      <c r="B43" s="30">
        <v>1603</v>
      </c>
      <c r="C43" s="30">
        <v>16</v>
      </c>
      <c r="D43" s="27" t="s">
        <v>5</v>
      </c>
      <c r="E43" s="28">
        <v>766</v>
      </c>
      <c r="F43" s="29">
        <f t="shared" si="3"/>
        <v>842.6</v>
      </c>
      <c r="G43" s="41">
        <f>G42</f>
        <v>34680</v>
      </c>
      <c r="H43" s="42">
        <f t="shared" si="4"/>
        <v>26564880</v>
      </c>
      <c r="I43" s="42">
        <f t="shared" si="5"/>
        <v>23908392</v>
      </c>
      <c r="J43" s="42">
        <f t="shared" si="6"/>
        <v>21251904</v>
      </c>
      <c r="K43" s="43">
        <f t="shared" si="7"/>
        <v>55500</v>
      </c>
      <c r="L43" s="23" t="s">
        <v>39</v>
      </c>
      <c r="M43" s="12"/>
    </row>
    <row r="44" spans="1:15" ht="15.75" customHeight="1" x14ac:dyDescent="0.3">
      <c r="A44" s="25">
        <v>43</v>
      </c>
      <c r="B44" s="30">
        <v>1604</v>
      </c>
      <c r="C44" s="30">
        <v>16</v>
      </c>
      <c r="D44" s="27" t="s">
        <v>5</v>
      </c>
      <c r="E44" s="28">
        <v>728</v>
      </c>
      <c r="F44" s="29">
        <f t="shared" si="3"/>
        <v>800.80000000000007</v>
      </c>
      <c r="G44" s="41">
        <f>G43</f>
        <v>34680</v>
      </c>
      <c r="H44" s="42">
        <f t="shared" si="4"/>
        <v>25247040</v>
      </c>
      <c r="I44" s="42">
        <f t="shared" si="5"/>
        <v>22722336</v>
      </c>
      <c r="J44" s="42">
        <f t="shared" si="6"/>
        <v>20197632</v>
      </c>
      <c r="K44" s="43">
        <f t="shared" si="7"/>
        <v>52500</v>
      </c>
      <c r="L44" s="23" t="s">
        <v>39</v>
      </c>
      <c r="M44" s="12"/>
    </row>
    <row r="45" spans="1:15" ht="15.75" customHeight="1" x14ac:dyDescent="0.3">
      <c r="A45" s="25">
        <v>44</v>
      </c>
      <c r="B45" s="30">
        <v>1701</v>
      </c>
      <c r="C45" s="30">
        <v>17</v>
      </c>
      <c r="D45" s="27" t="s">
        <v>5</v>
      </c>
      <c r="E45" s="28">
        <v>726</v>
      </c>
      <c r="F45" s="29">
        <f t="shared" si="3"/>
        <v>798.6</v>
      </c>
      <c r="G45" s="41">
        <f>G44+120</f>
        <v>34800</v>
      </c>
      <c r="H45" s="42">
        <f t="shared" si="4"/>
        <v>25264800</v>
      </c>
      <c r="I45" s="42">
        <f t="shared" si="5"/>
        <v>22738320</v>
      </c>
      <c r="J45" s="42">
        <f t="shared" si="6"/>
        <v>20211840</v>
      </c>
      <c r="K45" s="43">
        <f t="shared" si="7"/>
        <v>52500</v>
      </c>
      <c r="L45" s="23" t="s">
        <v>39</v>
      </c>
      <c r="M45" s="12"/>
    </row>
    <row r="46" spans="1:15" ht="15.75" customHeight="1" x14ac:dyDescent="0.3">
      <c r="A46" s="25">
        <v>45</v>
      </c>
      <c r="B46" s="30">
        <v>1702</v>
      </c>
      <c r="C46" s="30">
        <v>17</v>
      </c>
      <c r="D46" s="27" t="s">
        <v>20</v>
      </c>
      <c r="E46" s="28">
        <v>983</v>
      </c>
      <c r="F46" s="29">
        <f t="shared" si="3"/>
        <v>1081.3000000000002</v>
      </c>
      <c r="G46" s="41">
        <f>G45</f>
        <v>34800</v>
      </c>
      <c r="H46" s="42">
        <v>0</v>
      </c>
      <c r="I46" s="42">
        <f t="shared" si="5"/>
        <v>0</v>
      </c>
      <c r="J46" s="42">
        <f t="shared" si="6"/>
        <v>0</v>
      </c>
      <c r="K46" s="43">
        <f t="shared" si="7"/>
        <v>0</v>
      </c>
      <c r="L46" s="23" t="s">
        <v>40</v>
      </c>
      <c r="M46" s="12"/>
    </row>
    <row r="47" spans="1:15" ht="15.75" customHeight="1" x14ac:dyDescent="0.3">
      <c r="A47" s="25">
        <v>46</v>
      </c>
      <c r="B47" s="30">
        <v>1703</v>
      </c>
      <c r="C47" s="30">
        <v>17</v>
      </c>
      <c r="D47" s="27" t="s">
        <v>5</v>
      </c>
      <c r="E47" s="28">
        <v>766</v>
      </c>
      <c r="F47" s="29">
        <f t="shared" si="3"/>
        <v>842.6</v>
      </c>
      <c r="G47" s="41">
        <f>G46</f>
        <v>34800</v>
      </c>
      <c r="H47" s="42">
        <f t="shared" si="4"/>
        <v>26656800</v>
      </c>
      <c r="I47" s="42">
        <f t="shared" si="5"/>
        <v>23991120</v>
      </c>
      <c r="J47" s="42">
        <f t="shared" si="6"/>
        <v>21325440</v>
      </c>
      <c r="K47" s="43">
        <f t="shared" si="7"/>
        <v>55500</v>
      </c>
      <c r="L47" s="23" t="s">
        <v>39</v>
      </c>
      <c r="M47" s="12"/>
    </row>
    <row r="48" spans="1:15" ht="15.75" customHeight="1" x14ac:dyDescent="0.3">
      <c r="A48" s="25">
        <v>47</v>
      </c>
      <c r="B48" s="30">
        <v>1704</v>
      </c>
      <c r="C48" s="30">
        <v>17</v>
      </c>
      <c r="D48" s="27" t="s">
        <v>5</v>
      </c>
      <c r="E48" s="28">
        <v>728</v>
      </c>
      <c r="F48" s="29">
        <f t="shared" si="3"/>
        <v>800.80000000000007</v>
      </c>
      <c r="G48" s="41">
        <f>G47</f>
        <v>34800</v>
      </c>
      <c r="H48" s="42">
        <f t="shared" si="4"/>
        <v>25334400</v>
      </c>
      <c r="I48" s="42">
        <f t="shared" si="5"/>
        <v>22800960</v>
      </c>
      <c r="J48" s="42">
        <f t="shared" si="6"/>
        <v>20267520</v>
      </c>
      <c r="K48" s="43">
        <f t="shared" si="7"/>
        <v>53000</v>
      </c>
      <c r="L48" s="23" t="s">
        <v>39</v>
      </c>
      <c r="M48" s="12"/>
    </row>
    <row r="49" spans="1:13" ht="15.75" customHeight="1" x14ac:dyDescent="0.3">
      <c r="A49" s="25">
        <v>48</v>
      </c>
      <c r="B49" s="30">
        <v>1801</v>
      </c>
      <c r="C49" s="30">
        <v>18</v>
      </c>
      <c r="D49" s="27" t="s">
        <v>5</v>
      </c>
      <c r="E49" s="28">
        <v>726</v>
      </c>
      <c r="F49" s="29">
        <f t="shared" si="3"/>
        <v>798.6</v>
      </c>
      <c r="G49" s="41">
        <f>G48+120</f>
        <v>34920</v>
      </c>
      <c r="H49" s="42">
        <f t="shared" si="4"/>
        <v>25351920</v>
      </c>
      <c r="I49" s="42">
        <f t="shared" si="5"/>
        <v>22816728</v>
      </c>
      <c r="J49" s="42">
        <f t="shared" si="6"/>
        <v>20281536</v>
      </c>
      <c r="K49" s="43">
        <f t="shared" si="7"/>
        <v>53000</v>
      </c>
      <c r="L49" s="23" t="s">
        <v>39</v>
      </c>
      <c r="M49" s="12"/>
    </row>
    <row r="50" spans="1:13" ht="15.75" customHeight="1" x14ac:dyDescent="0.3">
      <c r="A50" s="25">
        <v>49</v>
      </c>
      <c r="B50" s="30">
        <v>1802</v>
      </c>
      <c r="C50" s="30">
        <v>18</v>
      </c>
      <c r="D50" s="27" t="s">
        <v>20</v>
      </c>
      <c r="E50" s="28">
        <v>983</v>
      </c>
      <c r="F50" s="29">
        <f t="shared" si="3"/>
        <v>1081.3000000000002</v>
      </c>
      <c r="G50" s="41">
        <f>G49</f>
        <v>34920</v>
      </c>
      <c r="H50" s="42">
        <v>0</v>
      </c>
      <c r="I50" s="42">
        <f t="shared" si="5"/>
        <v>0</v>
      </c>
      <c r="J50" s="42">
        <f t="shared" si="6"/>
        <v>0</v>
      </c>
      <c r="K50" s="43">
        <f t="shared" si="7"/>
        <v>0</v>
      </c>
      <c r="L50" s="23" t="s">
        <v>40</v>
      </c>
      <c r="M50" s="12"/>
    </row>
    <row r="51" spans="1:13" ht="15.75" customHeight="1" x14ac:dyDescent="0.3">
      <c r="A51" s="25">
        <v>50</v>
      </c>
      <c r="B51" s="30">
        <v>1803</v>
      </c>
      <c r="C51" s="30">
        <v>18</v>
      </c>
      <c r="D51" s="27" t="s">
        <v>5</v>
      </c>
      <c r="E51" s="28">
        <v>766</v>
      </c>
      <c r="F51" s="29">
        <f t="shared" si="3"/>
        <v>842.6</v>
      </c>
      <c r="G51" s="41">
        <f>G50</f>
        <v>34920</v>
      </c>
      <c r="H51" s="42">
        <v>0</v>
      </c>
      <c r="I51" s="42">
        <f t="shared" si="5"/>
        <v>0</v>
      </c>
      <c r="J51" s="42">
        <f t="shared" si="6"/>
        <v>0</v>
      </c>
      <c r="K51" s="43">
        <f t="shared" si="7"/>
        <v>0</v>
      </c>
      <c r="L51" s="23" t="s">
        <v>40</v>
      </c>
      <c r="M51" s="12"/>
    </row>
    <row r="52" spans="1:13" ht="15.75" customHeight="1" x14ac:dyDescent="0.3">
      <c r="A52" s="25">
        <v>51</v>
      </c>
      <c r="B52" s="30">
        <v>1804</v>
      </c>
      <c r="C52" s="30">
        <v>18</v>
      </c>
      <c r="D52" s="27" t="s">
        <v>5</v>
      </c>
      <c r="E52" s="28">
        <v>728</v>
      </c>
      <c r="F52" s="29">
        <f t="shared" si="3"/>
        <v>800.80000000000007</v>
      </c>
      <c r="G52" s="41">
        <f>G51</f>
        <v>34920</v>
      </c>
      <c r="H52" s="42">
        <v>0</v>
      </c>
      <c r="I52" s="42">
        <f t="shared" si="5"/>
        <v>0</v>
      </c>
      <c r="J52" s="42">
        <f t="shared" si="6"/>
        <v>0</v>
      </c>
      <c r="K52" s="43">
        <f t="shared" si="7"/>
        <v>0</v>
      </c>
      <c r="L52" s="23" t="s">
        <v>40</v>
      </c>
      <c r="M52" s="12"/>
    </row>
    <row r="53" spans="1:13" ht="15.75" customHeight="1" x14ac:dyDescent="0.3">
      <c r="A53" s="25">
        <v>52</v>
      </c>
      <c r="B53" s="30">
        <v>1901</v>
      </c>
      <c r="C53" s="30">
        <v>19</v>
      </c>
      <c r="D53" s="27" t="s">
        <v>5</v>
      </c>
      <c r="E53" s="28">
        <v>726</v>
      </c>
      <c r="F53" s="29">
        <f t="shared" si="3"/>
        <v>798.6</v>
      </c>
      <c r="G53" s="41">
        <f>G52+120</f>
        <v>35040</v>
      </c>
      <c r="H53" s="42">
        <f t="shared" si="4"/>
        <v>25439040</v>
      </c>
      <c r="I53" s="42">
        <f t="shared" si="5"/>
        <v>22895136</v>
      </c>
      <c r="J53" s="42">
        <f t="shared" si="6"/>
        <v>20351232</v>
      </c>
      <c r="K53" s="43">
        <f t="shared" si="7"/>
        <v>53000</v>
      </c>
      <c r="L53" s="23" t="s">
        <v>39</v>
      </c>
      <c r="M53" s="12"/>
    </row>
    <row r="54" spans="1:13" ht="15.75" customHeight="1" x14ac:dyDescent="0.3">
      <c r="A54" s="25">
        <v>53</v>
      </c>
      <c r="B54" s="30">
        <v>1902</v>
      </c>
      <c r="C54" s="30">
        <v>19</v>
      </c>
      <c r="D54" s="27" t="s">
        <v>20</v>
      </c>
      <c r="E54" s="28">
        <v>983</v>
      </c>
      <c r="F54" s="29">
        <f t="shared" si="3"/>
        <v>1081.3000000000002</v>
      </c>
      <c r="G54" s="41">
        <f>G53</f>
        <v>35040</v>
      </c>
      <c r="H54" s="42">
        <v>0</v>
      </c>
      <c r="I54" s="42">
        <f t="shared" si="5"/>
        <v>0</v>
      </c>
      <c r="J54" s="42">
        <f t="shared" si="6"/>
        <v>0</v>
      </c>
      <c r="K54" s="43">
        <f t="shared" si="7"/>
        <v>0</v>
      </c>
      <c r="L54" s="23" t="s">
        <v>40</v>
      </c>
      <c r="M54" s="12"/>
    </row>
    <row r="55" spans="1:13" ht="15.75" customHeight="1" x14ac:dyDescent="0.3">
      <c r="A55" s="25">
        <v>54</v>
      </c>
      <c r="B55" s="30">
        <v>1903</v>
      </c>
      <c r="C55" s="30">
        <v>19</v>
      </c>
      <c r="D55" s="27" t="s">
        <v>5</v>
      </c>
      <c r="E55" s="28">
        <v>766</v>
      </c>
      <c r="F55" s="29">
        <f t="shared" si="3"/>
        <v>842.6</v>
      </c>
      <c r="G55" s="41">
        <f>G54</f>
        <v>35040</v>
      </c>
      <c r="H55" s="42">
        <f t="shared" si="4"/>
        <v>26840640</v>
      </c>
      <c r="I55" s="42">
        <f t="shared" si="5"/>
        <v>24156576</v>
      </c>
      <c r="J55" s="42">
        <f t="shared" si="6"/>
        <v>21472512</v>
      </c>
      <c r="K55" s="43">
        <f t="shared" si="7"/>
        <v>56000</v>
      </c>
      <c r="L55" s="23" t="s">
        <v>39</v>
      </c>
      <c r="M55" s="12"/>
    </row>
    <row r="56" spans="1:13" ht="16.5" x14ac:dyDescent="0.3">
      <c r="A56" s="25">
        <v>55</v>
      </c>
      <c r="B56" s="30">
        <v>1904</v>
      </c>
      <c r="C56" s="30">
        <v>19</v>
      </c>
      <c r="D56" s="27" t="s">
        <v>5</v>
      </c>
      <c r="E56" s="28">
        <v>728</v>
      </c>
      <c r="F56" s="29">
        <f t="shared" si="3"/>
        <v>800.80000000000007</v>
      </c>
      <c r="G56" s="41">
        <f>G55</f>
        <v>35040</v>
      </c>
      <c r="H56" s="42">
        <f t="shared" si="4"/>
        <v>25509120</v>
      </c>
      <c r="I56" s="42">
        <f t="shared" si="5"/>
        <v>22958208</v>
      </c>
      <c r="J56" s="42">
        <f t="shared" si="6"/>
        <v>20407296</v>
      </c>
      <c r="K56" s="43">
        <f t="shared" si="7"/>
        <v>53000</v>
      </c>
      <c r="L56" s="23" t="s">
        <v>39</v>
      </c>
      <c r="M56" s="12"/>
    </row>
    <row r="57" spans="1:13" ht="16.5" x14ac:dyDescent="0.3">
      <c r="A57" s="25">
        <v>56</v>
      </c>
      <c r="B57" s="30">
        <v>2001</v>
      </c>
      <c r="C57" s="30">
        <v>20</v>
      </c>
      <c r="D57" s="27" t="s">
        <v>5</v>
      </c>
      <c r="E57" s="28">
        <v>726</v>
      </c>
      <c r="F57" s="29">
        <f t="shared" si="3"/>
        <v>798.6</v>
      </c>
      <c r="G57" s="41">
        <f>G56+120</f>
        <v>35160</v>
      </c>
      <c r="H57" s="42">
        <f t="shared" si="4"/>
        <v>25526160</v>
      </c>
      <c r="I57" s="42">
        <f t="shared" si="5"/>
        <v>22973544</v>
      </c>
      <c r="J57" s="42">
        <f t="shared" si="6"/>
        <v>20420928</v>
      </c>
      <c r="K57" s="43">
        <f t="shared" si="7"/>
        <v>53000</v>
      </c>
      <c r="L57" s="23" t="s">
        <v>39</v>
      </c>
      <c r="M57" s="12"/>
    </row>
    <row r="58" spans="1:13" ht="16.5" x14ac:dyDescent="0.3">
      <c r="A58" s="25">
        <v>57</v>
      </c>
      <c r="B58" s="30">
        <v>2002</v>
      </c>
      <c r="C58" s="30">
        <v>20</v>
      </c>
      <c r="D58" s="27" t="s">
        <v>20</v>
      </c>
      <c r="E58" s="28">
        <v>983</v>
      </c>
      <c r="F58" s="29">
        <f t="shared" si="3"/>
        <v>1081.3000000000002</v>
      </c>
      <c r="G58" s="41">
        <f>G57</f>
        <v>35160</v>
      </c>
      <c r="H58" s="42">
        <f t="shared" si="4"/>
        <v>34562280</v>
      </c>
      <c r="I58" s="42">
        <f t="shared" si="5"/>
        <v>31106052</v>
      </c>
      <c r="J58" s="42">
        <f t="shared" si="6"/>
        <v>27649824</v>
      </c>
      <c r="K58" s="43">
        <f t="shared" si="7"/>
        <v>72000</v>
      </c>
      <c r="L58" s="23" t="s">
        <v>39</v>
      </c>
      <c r="M58" s="12"/>
    </row>
    <row r="59" spans="1:13" ht="16.5" x14ac:dyDescent="0.3">
      <c r="A59" s="25">
        <v>58</v>
      </c>
      <c r="B59" s="30">
        <v>2003</v>
      </c>
      <c r="C59" s="30">
        <v>20</v>
      </c>
      <c r="D59" s="27" t="s">
        <v>5</v>
      </c>
      <c r="E59" s="28">
        <v>766</v>
      </c>
      <c r="F59" s="29">
        <f t="shared" si="3"/>
        <v>842.6</v>
      </c>
      <c r="G59" s="41">
        <f>G58</f>
        <v>35160</v>
      </c>
      <c r="H59" s="42">
        <f t="shared" si="4"/>
        <v>26932560</v>
      </c>
      <c r="I59" s="42">
        <f t="shared" si="5"/>
        <v>24239304</v>
      </c>
      <c r="J59" s="42">
        <f t="shared" si="6"/>
        <v>21546048</v>
      </c>
      <c r="K59" s="43">
        <f t="shared" si="7"/>
        <v>56000</v>
      </c>
      <c r="L59" s="23" t="s">
        <v>39</v>
      </c>
      <c r="M59" s="12"/>
    </row>
    <row r="60" spans="1:13" ht="16.5" x14ac:dyDescent="0.3">
      <c r="A60" s="25">
        <v>59</v>
      </c>
      <c r="B60" s="30">
        <v>2004</v>
      </c>
      <c r="C60" s="30">
        <v>20</v>
      </c>
      <c r="D60" s="27" t="s">
        <v>5</v>
      </c>
      <c r="E60" s="28">
        <v>728</v>
      </c>
      <c r="F60" s="29">
        <f t="shared" si="3"/>
        <v>800.80000000000007</v>
      </c>
      <c r="G60" s="41">
        <f>G59</f>
        <v>35160</v>
      </c>
      <c r="H60" s="42">
        <f t="shared" si="4"/>
        <v>25596480</v>
      </c>
      <c r="I60" s="42">
        <f t="shared" si="5"/>
        <v>23036832</v>
      </c>
      <c r="J60" s="42">
        <f t="shared" si="6"/>
        <v>20477184</v>
      </c>
      <c r="K60" s="43">
        <f t="shared" si="7"/>
        <v>53500</v>
      </c>
      <c r="L60" s="23" t="s">
        <v>39</v>
      </c>
      <c r="M60" s="12"/>
    </row>
    <row r="61" spans="1:13" ht="16.5" x14ac:dyDescent="0.3">
      <c r="A61" s="25">
        <v>60</v>
      </c>
      <c r="B61" s="30">
        <v>2101</v>
      </c>
      <c r="C61" s="30">
        <v>21</v>
      </c>
      <c r="D61" s="27" t="s">
        <v>5</v>
      </c>
      <c r="E61" s="28">
        <v>726</v>
      </c>
      <c r="F61" s="29">
        <f t="shared" si="3"/>
        <v>798.6</v>
      </c>
      <c r="G61" s="41">
        <f>G60+120</f>
        <v>35280</v>
      </c>
      <c r="H61" s="42">
        <f t="shared" si="4"/>
        <v>25613280</v>
      </c>
      <c r="I61" s="42">
        <f t="shared" si="5"/>
        <v>23051952</v>
      </c>
      <c r="J61" s="42">
        <f t="shared" si="6"/>
        <v>20490624</v>
      </c>
      <c r="K61" s="43">
        <f t="shared" si="7"/>
        <v>53500</v>
      </c>
      <c r="L61" s="23" t="s">
        <v>39</v>
      </c>
      <c r="M61" s="12"/>
    </row>
    <row r="62" spans="1:13" ht="16.5" x14ac:dyDescent="0.3">
      <c r="A62" s="25">
        <v>61</v>
      </c>
      <c r="B62" s="30">
        <v>2102</v>
      </c>
      <c r="C62" s="30">
        <v>21</v>
      </c>
      <c r="D62" s="27" t="s">
        <v>20</v>
      </c>
      <c r="E62" s="28">
        <v>983</v>
      </c>
      <c r="F62" s="29">
        <f t="shared" si="3"/>
        <v>1081.3000000000002</v>
      </c>
      <c r="G62" s="41">
        <f>G61</f>
        <v>35280</v>
      </c>
      <c r="H62" s="42">
        <f t="shared" si="4"/>
        <v>34680240</v>
      </c>
      <c r="I62" s="42">
        <f t="shared" si="5"/>
        <v>31212216</v>
      </c>
      <c r="J62" s="42">
        <f t="shared" si="6"/>
        <v>27744192</v>
      </c>
      <c r="K62" s="43">
        <f t="shared" si="7"/>
        <v>72500</v>
      </c>
      <c r="L62" s="23" t="s">
        <v>39</v>
      </c>
      <c r="M62" s="12"/>
    </row>
    <row r="63" spans="1:13" ht="16.5" x14ac:dyDescent="0.3">
      <c r="A63" s="25">
        <v>62</v>
      </c>
      <c r="B63" s="30">
        <v>2103</v>
      </c>
      <c r="C63" s="30">
        <v>21</v>
      </c>
      <c r="D63" s="27" t="s">
        <v>5</v>
      </c>
      <c r="E63" s="28">
        <v>766</v>
      </c>
      <c r="F63" s="29">
        <f t="shared" si="3"/>
        <v>842.6</v>
      </c>
      <c r="G63" s="41">
        <f>G62</f>
        <v>35280</v>
      </c>
      <c r="H63" s="42">
        <f t="shared" si="4"/>
        <v>27024480</v>
      </c>
      <c r="I63" s="42">
        <f t="shared" si="5"/>
        <v>24322032</v>
      </c>
      <c r="J63" s="42">
        <f t="shared" si="6"/>
        <v>21619584</v>
      </c>
      <c r="K63" s="43">
        <f t="shared" si="7"/>
        <v>56500</v>
      </c>
      <c r="L63" s="23" t="s">
        <v>39</v>
      </c>
      <c r="M63" s="12"/>
    </row>
    <row r="64" spans="1:13" ht="16.5" x14ac:dyDescent="0.3">
      <c r="A64" s="25">
        <v>63</v>
      </c>
      <c r="B64" s="30">
        <v>2104</v>
      </c>
      <c r="C64" s="30">
        <v>21</v>
      </c>
      <c r="D64" s="27" t="s">
        <v>5</v>
      </c>
      <c r="E64" s="28">
        <v>728</v>
      </c>
      <c r="F64" s="29">
        <f t="shared" si="3"/>
        <v>800.80000000000007</v>
      </c>
      <c r="G64" s="41">
        <f>G63</f>
        <v>35280</v>
      </c>
      <c r="H64" s="42">
        <f t="shared" si="4"/>
        <v>25683840</v>
      </c>
      <c r="I64" s="42">
        <f t="shared" si="5"/>
        <v>23115456</v>
      </c>
      <c r="J64" s="42">
        <f t="shared" si="6"/>
        <v>20547072</v>
      </c>
      <c r="K64" s="43">
        <f t="shared" si="7"/>
        <v>53500</v>
      </c>
      <c r="L64" s="23" t="s">
        <v>39</v>
      </c>
      <c r="M64" s="12"/>
    </row>
    <row r="65" spans="1:15" ht="16.5" x14ac:dyDescent="0.3">
      <c r="A65" s="38" t="s">
        <v>4</v>
      </c>
      <c r="B65" s="38"/>
      <c r="C65" s="38"/>
      <c r="D65" s="38"/>
      <c r="E65" s="32">
        <f t="shared" ref="E65:F65" si="8">SUM(E2:E64)</f>
        <v>49523</v>
      </c>
      <c r="F65" s="33">
        <f t="shared" si="8"/>
        <v>54475.30000000001</v>
      </c>
      <c r="G65" s="41"/>
      <c r="H65" s="44">
        <f>SUM(H2:H64)</f>
        <v>1071807240</v>
      </c>
      <c r="I65" s="44">
        <f>SUM(I2:I64)</f>
        <v>964626516</v>
      </c>
      <c r="J65" s="44">
        <f>SUM(J2:J64)</f>
        <v>857445792</v>
      </c>
      <c r="K65" s="43"/>
      <c r="L65" s="5"/>
      <c r="M65" s="2"/>
      <c r="O65" s="3">
        <f>F65*3200</f>
        <v>174320960.00000003</v>
      </c>
    </row>
    <row r="66" spans="1:15" x14ac:dyDescent="0.25">
      <c r="L66" s="2"/>
      <c r="M66" s="2"/>
      <c r="O66" s="15">
        <f>O65*61%</f>
        <v>106335785.60000001</v>
      </c>
    </row>
    <row r="67" spans="1:15" x14ac:dyDescent="0.25">
      <c r="I67" s="46"/>
      <c r="J67" s="46"/>
      <c r="L67" s="2"/>
      <c r="M67" s="2"/>
    </row>
    <row r="68" spans="1:15" x14ac:dyDescent="0.25">
      <c r="I68" s="46"/>
      <c r="J68" s="46"/>
      <c r="L68" s="2"/>
      <c r="M68" s="2"/>
    </row>
    <row r="69" spans="1:15" x14ac:dyDescent="0.25">
      <c r="E69" s="36"/>
      <c r="F69" s="1"/>
      <c r="H69" s="47"/>
      <c r="I69" s="47"/>
      <c r="J69" s="47"/>
      <c r="L69" s="2"/>
      <c r="M69" s="2"/>
    </row>
    <row r="70" spans="1:15" x14ac:dyDescent="0.25">
      <c r="I70" s="46"/>
      <c r="J70" s="46"/>
    </row>
    <row r="74" spans="1:15" x14ac:dyDescent="0.25">
      <c r="I74" s="47"/>
      <c r="J74" s="47"/>
    </row>
  </sheetData>
  <mergeCells count="1">
    <mergeCell ref="A65:D65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23"/>
  <sheetViews>
    <sheetView zoomScale="130" zoomScaleNormal="130" workbookViewId="0">
      <selection activeCell="J15" sqref="J15"/>
    </sheetView>
  </sheetViews>
  <sheetFormatPr defaultRowHeight="15" x14ac:dyDescent="0.25"/>
  <cols>
    <col min="2" max="2" width="15.7109375" style="2" customWidth="1"/>
    <col min="3" max="3" width="13" style="2" customWidth="1"/>
    <col min="4" max="4" width="9.85546875" style="2" customWidth="1"/>
    <col min="5" max="5" width="12.5703125" style="2" bestFit="1" customWidth="1"/>
    <col min="6" max="6" width="12.28515625" style="2" bestFit="1" customWidth="1"/>
    <col min="7" max="7" width="23.140625" style="2" customWidth="1"/>
    <col min="8" max="9" width="24" style="2" customWidth="1"/>
    <col min="10" max="10" width="18.140625" style="2" customWidth="1"/>
    <col min="11" max="11" width="18" bestFit="1" customWidth="1"/>
    <col min="12" max="12" width="20" style="2" customWidth="1"/>
    <col min="13" max="13" width="15.42578125" style="2" customWidth="1"/>
  </cols>
  <sheetData>
    <row r="1" spans="1:15" x14ac:dyDescent="0.25">
      <c r="A1" s="2"/>
      <c r="K1" s="2"/>
      <c r="N1" s="2"/>
      <c r="O1" s="2"/>
    </row>
    <row r="2" spans="1:15" ht="36.75" customHeight="1" x14ac:dyDescent="0.25">
      <c r="A2" s="2"/>
      <c r="B2" s="52" t="s">
        <v>16</v>
      </c>
      <c r="C2" s="52" t="s">
        <v>2</v>
      </c>
      <c r="D2" s="53" t="s">
        <v>6</v>
      </c>
      <c r="E2" s="53" t="s">
        <v>7</v>
      </c>
      <c r="F2" s="53" t="s">
        <v>8</v>
      </c>
      <c r="G2" s="54" t="s">
        <v>68</v>
      </c>
      <c r="H2" s="55" t="s">
        <v>69</v>
      </c>
      <c r="I2" s="55" t="s">
        <v>17</v>
      </c>
      <c r="J2" s="5"/>
      <c r="K2" s="5"/>
      <c r="L2" s="5"/>
      <c r="M2" s="5"/>
      <c r="N2" s="2"/>
      <c r="O2" s="2"/>
    </row>
    <row r="3" spans="1:15" ht="33.75" customHeight="1" x14ac:dyDescent="0.25">
      <c r="A3" s="2"/>
      <c r="B3" s="56" t="s">
        <v>21</v>
      </c>
      <c r="C3" s="78" t="s">
        <v>66</v>
      </c>
      <c r="D3" s="57">
        <f>37+4</f>
        <v>41</v>
      </c>
      <c r="E3" s="64">
        <v>31092</v>
      </c>
      <c r="F3" s="65">
        <v>34201</v>
      </c>
      <c r="G3" s="58">
        <f>'A-Wing (Sale)'!H43</f>
        <v>1071807240</v>
      </c>
      <c r="H3" s="59">
        <f>'A-Wing (Sale)'!I43</f>
        <v>964626516</v>
      </c>
      <c r="I3" s="59">
        <f>'A-Wing (Sale)'!J43</f>
        <v>857445792</v>
      </c>
      <c r="J3" s="5"/>
      <c r="K3" s="5"/>
      <c r="L3" s="5"/>
      <c r="M3" s="5"/>
      <c r="N3" s="2"/>
      <c r="O3" s="2"/>
    </row>
    <row r="4" spans="1:15" ht="31.5" customHeight="1" x14ac:dyDescent="0.25">
      <c r="A4" s="2"/>
      <c r="B4" s="56" t="s">
        <v>22</v>
      </c>
      <c r="C4" s="78" t="s">
        <v>67</v>
      </c>
      <c r="D4" s="57">
        <f>11+11</f>
        <v>22</v>
      </c>
      <c r="E4" s="64">
        <v>18431</v>
      </c>
      <c r="F4" s="65">
        <v>20274</v>
      </c>
      <c r="G4" s="58">
        <v>0</v>
      </c>
      <c r="H4" s="59">
        <v>0</v>
      </c>
      <c r="I4" s="59">
        <v>0</v>
      </c>
      <c r="J4" s="5"/>
      <c r="K4" s="5"/>
      <c r="L4" s="5"/>
      <c r="M4" s="5"/>
      <c r="N4" s="2"/>
      <c r="O4" s="2"/>
    </row>
    <row r="5" spans="1:15" ht="16.5" customHeight="1" x14ac:dyDescent="0.25">
      <c r="A5" s="2"/>
      <c r="B5" s="60" t="s">
        <v>25</v>
      </c>
      <c r="C5" s="61"/>
      <c r="D5" s="56">
        <f t="shared" ref="D5:I5" si="0">D3+D4</f>
        <v>63</v>
      </c>
      <c r="E5" s="62">
        <f t="shared" si="0"/>
        <v>49523</v>
      </c>
      <c r="F5" s="62">
        <f t="shared" si="0"/>
        <v>54475</v>
      </c>
      <c r="G5" s="63">
        <f t="shared" si="0"/>
        <v>1071807240</v>
      </c>
      <c r="H5" s="63">
        <f t="shared" si="0"/>
        <v>964626516</v>
      </c>
      <c r="I5" s="63">
        <f t="shared" si="0"/>
        <v>857445792</v>
      </c>
      <c r="J5" s="5"/>
      <c r="K5" s="5"/>
      <c r="L5" s="5"/>
      <c r="M5" s="5"/>
      <c r="N5" s="2"/>
      <c r="O5" s="2"/>
    </row>
    <row r="6" spans="1:15" ht="40.5" customHeight="1" x14ac:dyDescent="0.25">
      <c r="A6" s="2"/>
      <c r="B6" s="56" t="s">
        <v>23</v>
      </c>
      <c r="C6" s="66" t="s">
        <v>70</v>
      </c>
      <c r="D6" s="57">
        <f>3+12+7</f>
        <v>22</v>
      </c>
      <c r="E6" s="64">
        <v>16488</v>
      </c>
      <c r="F6" s="65">
        <v>18137</v>
      </c>
      <c r="G6" s="58">
        <f>'B-Wing  (Sale)'!H24</f>
        <v>569060280</v>
      </c>
      <c r="H6" s="59">
        <f>'B-Wing  (Sale)'!I24</f>
        <v>512154252</v>
      </c>
      <c r="I6" s="58">
        <f>'B-Wing  (Sale)'!J24</f>
        <v>455248224</v>
      </c>
      <c r="J6" s="5"/>
      <c r="K6" s="5"/>
      <c r="L6" s="5"/>
      <c r="M6" s="5"/>
      <c r="N6" s="2"/>
      <c r="O6" s="2"/>
    </row>
    <row r="7" spans="1:15" ht="42.75" customHeight="1" x14ac:dyDescent="0.25">
      <c r="A7" s="2"/>
      <c r="B7" s="56" t="s">
        <v>24</v>
      </c>
      <c r="C7" s="66" t="s">
        <v>71</v>
      </c>
      <c r="D7" s="57">
        <f>14+11+3</f>
        <v>28</v>
      </c>
      <c r="E7" s="64">
        <v>16017</v>
      </c>
      <c r="F7" s="65">
        <v>17619</v>
      </c>
      <c r="G7" s="58">
        <v>0</v>
      </c>
      <c r="H7" s="59">
        <v>0</v>
      </c>
      <c r="I7" s="59">
        <v>0</v>
      </c>
      <c r="J7" s="5"/>
      <c r="K7" s="10"/>
      <c r="L7" s="5"/>
      <c r="M7" s="5"/>
      <c r="N7" s="2"/>
      <c r="O7" s="2"/>
    </row>
    <row r="8" spans="1:15" ht="16.5" customHeight="1" x14ac:dyDescent="0.25">
      <c r="A8" s="2"/>
      <c r="B8" s="60" t="s">
        <v>26</v>
      </c>
      <c r="C8" s="67"/>
      <c r="D8" s="68">
        <f t="shared" ref="D8:I8" si="1">D6+D7</f>
        <v>50</v>
      </c>
      <c r="E8" s="62">
        <f t="shared" si="1"/>
        <v>32505</v>
      </c>
      <c r="F8" s="62">
        <f t="shared" si="1"/>
        <v>35756</v>
      </c>
      <c r="G8" s="69">
        <f t="shared" si="1"/>
        <v>569060280</v>
      </c>
      <c r="H8" s="69">
        <f t="shared" si="1"/>
        <v>512154252</v>
      </c>
      <c r="I8" s="69">
        <f t="shared" si="1"/>
        <v>455248224</v>
      </c>
      <c r="J8" s="5"/>
      <c r="K8" s="10"/>
      <c r="L8" s="5"/>
      <c r="M8" s="5"/>
      <c r="N8" s="2"/>
      <c r="O8" s="2"/>
    </row>
    <row r="9" spans="1:15" ht="51.75" customHeight="1" x14ac:dyDescent="0.25">
      <c r="A9" s="2"/>
      <c r="B9" s="56" t="s">
        <v>23</v>
      </c>
      <c r="C9" s="66" t="s">
        <v>74</v>
      </c>
      <c r="D9" s="72">
        <f>7+3+19</f>
        <v>29</v>
      </c>
      <c r="E9" s="64">
        <v>23204</v>
      </c>
      <c r="F9" s="65">
        <v>25524</v>
      </c>
      <c r="G9" s="59">
        <f>'C-Wing   (Sale)'!H31</f>
        <v>800473680</v>
      </c>
      <c r="H9" s="59">
        <f>'C-Wing   (Sale)'!I31</f>
        <v>720426312</v>
      </c>
      <c r="I9" s="59">
        <f>'C-Wing   (Sale)'!J31</f>
        <v>640378944</v>
      </c>
      <c r="J9" s="5"/>
      <c r="K9" s="10"/>
      <c r="L9" s="5"/>
      <c r="M9" s="5"/>
      <c r="N9" s="2"/>
      <c r="O9" s="2"/>
    </row>
    <row r="10" spans="1:15" ht="59.25" customHeight="1" x14ac:dyDescent="0.25">
      <c r="A10" s="2"/>
      <c r="B10" s="56" t="s">
        <v>24</v>
      </c>
      <c r="C10" s="66" t="s">
        <v>75</v>
      </c>
      <c r="D10" s="72">
        <v>10</v>
      </c>
      <c r="E10" s="64">
        <v>2556</v>
      </c>
      <c r="F10" s="65">
        <v>2812</v>
      </c>
      <c r="G10" s="59">
        <v>0</v>
      </c>
      <c r="H10" s="59">
        <v>0</v>
      </c>
      <c r="I10" s="59">
        <v>0</v>
      </c>
      <c r="J10" s="5"/>
      <c r="K10" s="10"/>
      <c r="L10" s="5"/>
      <c r="M10" s="5"/>
      <c r="N10" s="2"/>
      <c r="O10" s="2"/>
    </row>
    <row r="11" spans="1:15" ht="16.5" customHeight="1" x14ac:dyDescent="0.25">
      <c r="A11" s="2"/>
      <c r="B11" s="70" t="s">
        <v>72</v>
      </c>
      <c r="C11" s="70"/>
      <c r="D11" s="71">
        <f>D9+D10</f>
        <v>39</v>
      </c>
      <c r="E11" s="71">
        <f>E9+E10</f>
        <v>25760</v>
      </c>
      <c r="F11" s="71">
        <f>F9+F10</f>
        <v>28336</v>
      </c>
      <c r="G11" s="73">
        <f>G9+G10</f>
        <v>800473680</v>
      </c>
      <c r="H11" s="73">
        <f>H9+H10</f>
        <v>720426312</v>
      </c>
      <c r="I11" s="73">
        <f>I9+I10</f>
        <v>640378944</v>
      </c>
      <c r="J11" s="5"/>
      <c r="K11" s="10"/>
      <c r="L11" s="5"/>
      <c r="M11" s="5"/>
      <c r="N11" s="2"/>
      <c r="O11" s="2"/>
    </row>
    <row r="12" spans="1:15" ht="18.75" x14ac:dyDescent="0.3">
      <c r="A12" s="2"/>
      <c r="B12" s="74" t="s">
        <v>73</v>
      </c>
      <c r="C12" s="75"/>
      <c r="D12" s="76">
        <f>D5+D8+D11</f>
        <v>152</v>
      </c>
      <c r="E12" s="76">
        <f>E5+E8+E11</f>
        <v>107788</v>
      </c>
      <c r="F12" s="76">
        <f>F5+F8+F11</f>
        <v>118567</v>
      </c>
      <c r="G12" s="77">
        <f>G5+G8+G11</f>
        <v>2441341200</v>
      </c>
      <c r="H12" s="77">
        <f>H5+H8+H11</f>
        <v>2197207080</v>
      </c>
      <c r="I12" s="77">
        <f>I5+I8+I11</f>
        <v>1953072960</v>
      </c>
      <c r="J12" s="5"/>
      <c r="K12" s="11" t="e">
        <f>#REF!+#REF!</f>
        <v>#REF!</v>
      </c>
      <c r="L12" s="5"/>
      <c r="M12" s="9" t="e">
        <f>#REF!+#REF!</f>
        <v>#REF!</v>
      </c>
      <c r="N12" s="2"/>
      <c r="O12" s="2"/>
    </row>
    <row r="13" spans="1:15" x14ac:dyDescent="0.25">
      <c r="A13" s="2"/>
      <c r="K13" s="2"/>
      <c r="N13" s="2"/>
      <c r="O13" s="2"/>
    </row>
    <row r="14" spans="1:15" x14ac:dyDescent="0.25">
      <c r="A14" s="2"/>
      <c r="K14" s="2"/>
      <c r="N14" s="2"/>
      <c r="O14" s="2"/>
    </row>
    <row r="15" spans="1:15" x14ac:dyDescent="0.25">
      <c r="A15" s="2"/>
      <c r="J15" s="79">
        <f>F12*3000</f>
        <v>355701000</v>
      </c>
      <c r="K15" s="2"/>
      <c r="N15" s="2"/>
      <c r="O15" s="2"/>
    </row>
    <row r="16" spans="1:15" x14ac:dyDescent="0.25">
      <c r="A16" s="2"/>
      <c r="K16" s="2"/>
      <c r="N16" s="2"/>
      <c r="O16" s="2"/>
    </row>
    <row r="17" spans="1:15" x14ac:dyDescent="0.25">
      <c r="A17" s="2"/>
      <c r="K17" s="2"/>
      <c r="L17" s="7"/>
      <c r="N17" s="2"/>
      <c r="O17" s="2"/>
    </row>
    <row r="18" spans="1:15" x14ac:dyDescent="0.25">
      <c r="A18" s="2"/>
      <c r="K18" s="2"/>
      <c r="N18" s="2"/>
      <c r="O18" s="2"/>
    </row>
    <row r="19" spans="1:15" x14ac:dyDescent="0.25">
      <c r="A19" s="2"/>
      <c r="K19" s="2"/>
      <c r="N19" s="2"/>
      <c r="O19" s="2"/>
    </row>
    <row r="20" spans="1:15" x14ac:dyDescent="0.25">
      <c r="A20" s="2"/>
      <c r="C20" s="2">
        <f>74+22</f>
        <v>96</v>
      </c>
      <c r="K20" s="2"/>
      <c r="N20" s="2"/>
      <c r="O20" s="2"/>
    </row>
    <row r="21" spans="1:15" x14ac:dyDescent="0.25">
      <c r="A21" s="2"/>
      <c r="K21" s="2"/>
      <c r="N21" s="2"/>
      <c r="O21" s="2"/>
    </row>
    <row r="22" spans="1:15" x14ac:dyDescent="0.25">
      <c r="A22" s="2"/>
      <c r="K22" s="2"/>
      <c r="N22" s="2"/>
      <c r="O22" s="2"/>
    </row>
    <row r="23" spans="1:15" x14ac:dyDescent="0.25">
      <c r="A23" s="2"/>
      <c r="K23" s="2"/>
      <c r="N23" s="2"/>
      <c r="O23" s="2"/>
    </row>
  </sheetData>
  <mergeCells count="4">
    <mergeCell ref="B5:C5"/>
    <mergeCell ref="B8:C8"/>
    <mergeCell ref="B12:C12"/>
    <mergeCell ref="B11:C1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Y9:AC39"/>
  <sheetViews>
    <sheetView topLeftCell="I25" zoomScale="115" zoomScaleNormal="115" workbookViewId="0">
      <selection activeCell="AB42" sqref="AB42"/>
    </sheetView>
  </sheetViews>
  <sheetFormatPr defaultRowHeight="15" x14ac:dyDescent="0.25"/>
  <cols>
    <col min="3" max="7" width="15.140625" customWidth="1"/>
    <col min="8" max="8" width="9.140625" customWidth="1"/>
  </cols>
  <sheetData>
    <row r="9" spans="25:29" ht="15.75" thickBot="1" x14ac:dyDescent="0.3"/>
    <row r="10" spans="25:29" ht="17.25" thickBot="1" x14ac:dyDescent="0.3">
      <c r="Y10" s="17">
        <v>1</v>
      </c>
      <c r="Z10" s="17" t="s">
        <v>18</v>
      </c>
      <c r="AA10" s="17">
        <v>71.12</v>
      </c>
      <c r="AB10" s="1">
        <f>AA10*10.764</f>
        <v>765.53567999999996</v>
      </c>
      <c r="AC10" s="17">
        <v>8</v>
      </c>
    </row>
    <row r="11" spans="25:29" ht="17.25" thickBot="1" x14ac:dyDescent="0.3">
      <c r="Y11" s="18">
        <v>2</v>
      </c>
      <c r="Z11" s="18" t="s">
        <v>18</v>
      </c>
      <c r="AA11" s="18">
        <v>86.15</v>
      </c>
      <c r="AB11" s="1">
        <f t="shared" ref="AB11:AB16" si="0">AA11*10.764</f>
        <v>927.31860000000006</v>
      </c>
      <c r="AC11" s="18">
        <v>1</v>
      </c>
    </row>
    <row r="12" spans="25:29" ht="17.25" thickBot="1" x14ac:dyDescent="0.3">
      <c r="Y12" s="17">
        <v>3</v>
      </c>
      <c r="Z12" s="17" t="s">
        <v>19</v>
      </c>
      <c r="AA12" s="17">
        <v>91.3</v>
      </c>
      <c r="AB12" s="1">
        <f t="shared" si="0"/>
        <v>982.75319999999988</v>
      </c>
      <c r="AC12" s="17">
        <v>3</v>
      </c>
    </row>
    <row r="13" spans="25:29" ht="17.25" thickBot="1" x14ac:dyDescent="0.3">
      <c r="Y13" s="18">
        <v>4</v>
      </c>
      <c r="Z13" s="18" t="s">
        <v>18</v>
      </c>
      <c r="AA13" s="18">
        <v>66.55</v>
      </c>
      <c r="AB13" s="1">
        <f t="shared" si="0"/>
        <v>716.34419999999989</v>
      </c>
      <c r="AC13" s="18">
        <v>2</v>
      </c>
    </row>
    <row r="14" spans="25:29" ht="17.25" thickBot="1" x14ac:dyDescent="0.3">
      <c r="Y14" s="17">
        <v>5</v>
      </c>
      <c r="Z14" s="17" t="s">
        <v>18</v>
      </c>
      <c r="AA14" s="17">
        <v>67.459999999999994</v>
      </c>
      <c r="AB14" s="1">
        <f t="shared" si="0"/>
        <v>726.13943999999992</v>
      </c>
      <c r="AC14" s="17">
        <v>13</v>
      </c>
    </row>
    <row r="15" spans="25:29" ht="17.25" thickBot="1" x14ac:dyDescent="0.3">
      <c r="Y15" s="18">
        <v>6</v>
      </c>
      <c r="Z15" s="18" t="s">
        <v>18</v>
      </c>
      <c r="AA15" s="18">
        <v>67.64</v>
      </c>
      <c r="AB15" s="1">
        <f t="shared" si="0"/>
        <v>728.07695999999999</v>
      </c>
      <c r="AC15" s="18">
        <v>11</v>
      </c>
    </row>
    <row r="16" spans="25:29" ht="17.25" thickBot="1" x14ac:dyDescent="0.3">
      <c r="Y16" s="17">
        <v>7</v>
      </c>
      <c r="Z16" s="17" t="s">
        <v>18</v>
      </c>
      <c r="AA16" s="17">
        <v>69.12</v>
      </c>
      <c r="AB16" s="1">
        <f t="shared" si="0"/>
        <v>744.00768000000005</v>
      </c>
      <c r="AC16" s="17">
        <v>3</v>
      </c>
    </row>
    <row r="17" spans="29:29" x14ac:dyDescent="0.25">
      <c r="AC17" s="16">
        <f>SUM(AC10:AC16)</f>
        <v>41</v>
      </c>
    </row>
    <row r="33" spans="25:29" ht="15.75" thickBot="1" x14ac:dyDescent="0.3"/>
    <row r="34" spans="25:29" ht="17.25" thickBot="1" x14ac:dyDescent="0.3">
      <c r="Y34" s="17">
        <v>1</v>
      </c>
      <c r="Z34" s="17" t="s">
        <v>18</v>
      </c>
      <c r="AA34" s="17">
        <v>39.58</v>
      </c>
      <c r="AB34" s="1">
        <f t="shared" ref="AB34:AB38" si="1">AA34*10.764</f>
        <v>426.03911999999997</v>
      </c>
      <c r="AC34" s="17">
        <v>3</v>
      </c>
    </row>
    <row r="35" spans="25:29" ht="17.25" thickBot="1" x14ac:dyDescent="0.3">
      <c r="Y35" s="18">
        <v>2</v>
      </c>
      <c r="Z35" s="18" t="s">
        <v>18</v>
      </c>
      <c r="AA35" s="18">
        <v>50.7</v>
      </c>
      <c r="AB35" s="1">
        <f t="shared" si="1"/>
        <v>545.73479999999995</v>
      </c>
      <c r="AC35" s="18">
        <v>1</v>
      </c>
    </row>
    <row r="36" spans="25:29" ht="17.25" thickBot="1" x14ac:dyDescent="0.3">
      <c r="Y36" s="17">
        <v>3</v>
      </c>
      <c r="Z36" s="17" t="s">
        <v>18</v>
      </c>
      <c r="AA36" s="17">
        <v>53.26</v>
      </c>
      <c r="AB36" s="1">
        <f t="shared" si="1"/>
        <v>573.29063999999994</v>
      </c>
      <c r="AC36" s="17">
        <v>1</v>
      </c>
    </row>
    <row r="37" spans="25:29" ht="17.25" thickBot="1" x14ac:dyDescent="0.3">
      <c r="Y37" s="18">
        <v>4</v>
      </c>
      <c r="Z37" s="18" t="s">
        <v>18</v>
      </c>
      <c r="AA37" s="18">
        <v>60.48</v>
      </c>
      <c r="AB37" s="1">
        <f t="shared" si="1"/>
        <v>651.00671999999997</v>
      </c>
      <c r="AC37" s="18">
        <v>10</v>
      </c>
    </row>
    <row r="38" spans="25:29" ht="17.25" thickBot="1" x14ac:dyDescent="0.3">
      <c r="Y38" s="17">
        <v>5</v>
      </c>
      <c r="Z38" s="17" t="s">
        <v>19</v>
      </c>
      <c r="AA38" s="17">
        <v>100.61</v>
      </c>
      <c r="AB38" s="1">
        <f t="shared" si="1"/>
        <v>1082.96604</v>
      </c>
      <c r="AC38" s="17">
        <v>7</v>
      </c>
    </row>
    <row r="39" spans="25:29" x14ac:dyDescent="0.25">
      <c r="AC39" s="16">
        <f>SUM(AC34:AC38)</f>
        <v>22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60"/>
  <sheetViews>
    <sheetView zoomScale="115" zoomScaleNormal="115" workbookViewId="0">
      <selection activeCell="A7" sqref="A7"/>
    </sheetView>
  </sheetViews>
  <sheetFormatPr defaultRowHeight="15" x14ac:dyDescent="0.25"/>
  <sheetData>
    <row r="1" spans="1:5" x14ac:dyDescent="0.25">
      <c r="A1" s="19" t="s">
        <v>27</v>
      </c>
    </row>
    <row r="2" spans="1:5" x14ac:dyDescent="0.25">
      <c r="A2" s="16" t="s">
        <v>30</v>
      </c>
      <c r="B2">
        <v>4</v>
      </c>
      <c r="C2" t="s">
        <v>5</v>
      </c>
      <c r="D2">
        <v>63.13</v>
      </c>
      <c r="E2" s="1">
        <f>D2*10.764</f>
        <v>679.53131999999994</v>
      </c>
    </row>
    <row r="3" spans="1:5" x14ac:dyDescent="0.25">
      <c r="A3" s="16" t="s">
        <v>28</v>
      </c>
      <c r="B3">
        <v>4</v>
      </c>
      <c r="C3" t="s">
        <v>5</v>
      </c>
      <c r="D3">
        <v>63.13</v>
      </c>
      <c r="E3" s="1">
        <f>D3*10.764</f>
        <v>679.53131999999994</v>
      </c>
    </row>
    <row r="6" spans="1:5" x14ac:dyDescent="0.25">
      <c r="A6" t="s">
        <v>37</v>
      </c>
    </row>
    <row r="50" spans="1:4" x14ac:dyDescent="0.25">
      <c r="A50" s="19" t="s">
        <v>29</v>
      </c>
    </row>
    <row r="51" spans="1:4" x14ac:dyDescent="0.25">
      <c r="A51" s="20" t="s">
        <v>31</v>
      </c>
      <c r="B51" s="21">
        <v>1</v>
      </c>
      <c r="C51" s="21" t="s">
        <v>5</v>
      </c>
      <c r="D51" s="21">
        <v>48.03</v>
      </c>
    </row>
    <row r="52" spans="1:4" x14ac:dyDescent="0.25">
      <c r="A52" s="16" t="s">
        <v>28</v>
      </c>
      <c r="B52">
        <v>1</v>
      </c>
      <c r="C52" t="s">
        <v>5</v>
      </c>
      <c r="D52">
        <v>55.26</v>
      </c>
    </row>
    <row r="60" spans="1:4" x14ac:dyDescent="0.25">
      <c r="A60" t="s">
        <v>35</v>
      </c>
      <c r="B60">
        <v>1</v>
      </c>
      <c r="C60" t="s">
        <v>36</v>
      </c>
      <c r="D60">
        <v>47.35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23"/>
  <sheetViews>
    <sheetView workbookViewId="0">
      <selection activeCell="Q4" sqref="Q4"/>
    </sheetView>
  </sheetViews>
  <sheetFormatPr defaultRowHeight="15" x14ac:dyDescent="0.25"/>
  <cols>
    <col min="2" max="2" width="16.5703125" customWidth="1"/>
    <col min="8" max="8" width="14.28515625" bestFit="1" customWidth="1"/>
    <col min="9" max="9" width="12.5703125" bestFit="1" customWidth="1"/>
    <col min="10" max="10" width="11.5703125" bestFit="1" customWidth="1"/>
    <col min="14" max="14" width="14.28515625" bestFit="1" customWidth="1"/>
    <col min="16" max="17" width="16.85546875" customWidth="1"/>
    <col min="18" max="18" width="14.140625" customWidth="1"/>
  </cols>
  <sheetData>
    <row r="1" spans="1:19" x14ac:dyDescent="0.25">
      <c r="A1" s="2"/>
      <c r="B1" t="s">
        <v>15</v>
      </c>
      <c r="E1" t="s">
        <v>10</v>
      </c>
      <c r="G1" t="s">
        <v>11</v>
      </c>
      <c r="H1" t="s">
        <v>12</v>
      </c>
      <c r="I1" t="s">
        <v>13</v>
      </c>
      <c r="J1" t="s">
        <v>14</v>
      </c>
      <c r="P1" t="s">
        <v>52</v>
      </c>
    </row>
    <row r="2" spans="1:19" x14ac:dyDescent="0.25">
      <c r="A2" s="2"/>
      <c r="B2" t="s">
        <v>42</v>
      </c>
      <c r="C2" t="s">
        <v>43</v>
      </c>
      <c r="D2" s="14">
        <f>E2/10.764</f>
        <v>66.51802303976217</v>
      </c>
      <c r="E2" s="1">
        <v>716</v>
      </c>
      <c r="F2" s="14">
        <v>73.23</v>
      </c>
      <c r="G2" s="1">
        <f>F2*10.764</f>
        <v>788.24771999999996</v>
      </c>
      <c r="H2" s="3">
        <v>14519924</v>
      </c>
      <c r="I2" s="15">
        <f>H2/E2</f>
        <v>20279.223463687151</v>
      </c>
      <c r="J2" s="15">
        <f>H2/G2</f>
        <v>18420.508720278951</v>
      </c>
      <c r="L2">
        <v>726000</v>
      </c>
      <c r="M2">
        <v>30000</v>
      </c>
      <c r="N2" s="15">
        <f t="shared" ref="N2:N11" si="0">H2+L2+M2</f>
        <v>15275924</v>
      </c>
      <c r="P2" s="39">
        <f>N2/E2</f>
        <v>21335.089385474861</v>
      </c>
      <c r="Q2" s="39">
        <f>H2/G2</f>
        <v>18420.508720278951</v>
      </c>
      <c r="R2" s="51">
        <f t="shared" ref="R2:R9" si="1">N2/G2</f>
        <v>19379.59807863447</v>
      </c>
    </row>
    <row r="3" spans="1:19" x14ac:dyDescent="0.25">
      <c r="A3" s="2"/>
      <c r="B3" t="s">
        <v>44</v>
      </c>
      <c r="C3" t="s">
        <v>45</v>
      </c>
      <c r="D3" s="14">
        <f>E3/10.764</f>
        <v>60.481818181818184</v>
      </c>
      <c r="E3" s="1">
        <f>G3/1.1</f>
        <v>651.0262909090909</v>
      </c>
      <c r="F3" s="14">
        <v>66.53</v>
      </c>
      <c r="G3" s="1">
        <f>F3*10.764</f>
        <v>716.12891999999999</v>
      </c>
      <c r="H3" s="3">
        <v>14322000</v>
      </c>
      <c r="I3" s="15">
        <f t="shared" ref="I3:I15" si="2">H3/E3</f>
        <v>21999.111556617489</v>
      </c>
      <c r="J3" s="15">
        <f>H3/G3</f>
        <v>19999.192324197717</v>
      </c>
      <c r="L3">
        <v>859500</v>
      </c>
      <c r="M3">
        <v>30000</v>
      </c>
      <c r="N3" s="15">
        <f t="shared" si="0"/>
        <v>15211500</v>
      </c>
      <c r="P3" s="1">
        <f t="shared" ref="P3:P12" si="3">N3/E3</f>
        <v>23365.415824848966</v>
      </c>
      <c r="Q3" s="39">
        <f t="shared" ref="Q3:Q10" si="4">H3/G3</f>
        <v>19999.192324197717</v>
      </c>
      <c r="R3" s="51">
        <f t="shared" si="1"/>
        <v>21241.28711349906</v>
      </c>
    </row>
    <row r="4" spans="1:19" x14ac:dyDescent="0.25">
      <c r="A4" s="2"/>
      <c r="B4" t="s">
        <v>46</v>
      </c>
      <c r="C4" t="s">
        <v>47</v>
      </c>
      <c r="D4" s="14">
        <f t="shared" ref="D4:D10" si="5">E4/10.764</f>
        <v>67.399999999999991</v>
      </c>
      <c r="E4" s="1">
        <f t="shared" ref="E4:E11" si="6">G4/1.1</f>
        <v>725.4935999999999</v>
      </c>
      <c r="F4" s="14">
        <v>74.14</v>
      </c>
      <c r="G4" s="1">
        <f>F4*10.764</f>
        <v>798.04295999999999</v>
      </c>
      <c r="H4" s="3">
        <v>16986800</v>
      </c>
      <c r="I4" s="15">
        <f t="shared" si="2"/>
        <v>23414.12798128061</v>
      </c>
      <c r="J4" s="15">
        <f>H4/G4</f>
        <v>21285.57089207328</v>
      </c>
      <c r="L4">
        <v>1019300</v>
      </c>
      <c r="M4">
        <v>30000</v>
      </c>
      <c r="N4" s="15">
        <f t="shared" si="0"/>
        <v>18036100</v>
      </c>
      <c r="P4" s="1">
        <f t="shared" si="3"/>
        <v>24860.45362770947</v>
      </c>
      <c r="Q4" s="39">
        <f t="shared" si="4"/>
        <v>21285.57089207328</v>
      </c>
      <c r="R4" s="51">
        <f t="shared" si="1"/>
        <v>22600.412388826786</v>
      </c>
    </row>
    <row r="5" spans="1:19" x14ac:dyDescent="0.25">
      <c r="A5" s="2"/>
      <c r="B5" t="s">
        <v>48</v>
      </c>
      <c r="C5" t="s">
        <v>49</v>
      </c>
      <c r="D5" s="14">
        <f t="shared" si="5"/>
        <v>67.645454545454527</v>
      </c>
      <c r="E5" s="1">
        <f t="shared" si="6"/>
        <v>728.13567272727255</v>
      </c>
      <c r="F5" s="14">
        <v>74.41</v>
      </c>
      <c r="G5" s="1">
        <f>F5*10.764</f>
        <v>800.94923999999992</v>
      </c>
      <c r="H5" s="3">
        <v>17384050</v>
      </c>
      <c r="I5" s="15">
        <f t="shared" si="2"/>
        <v>23874.740177042935</v>
      </c>
      <c r="J5" s="15">
        <f t="shared" ref="J5:J15" si="7">H5/G5</f>
        <v>21704.309251857212</v>
      </c>
      <c r="L5">
        <v>1043100</v>
      </c>
      <c r="M5">
        <v>30000</v>
      </c>
      <c r="N5" s="15">
        <f t="shared" si="0"/>
        <v>18457150</v>
      </c>
      <c r="P5" s="1">
        <f t="shared" si="3"/>
        <v>25348.503982599454</v>
      </c>
      <c r="Q5" s="39">
        <f t="shared" si="4"/>
        <v>21704.309251857212</v>
      </c>
      <c r="R5" s="51">
        <f t="shared" si="1"/>
        <v>23044.094529635862</v>
      </c>
    </row>
    <row r="6" spans="1:19" x14ac:dyDescent="0.25">
      <c r="A6" s="2"/>
      <c r="B6" t="s">
        <v>50</v>
      </c>
      <c r="C6" t="s">
        <v>51</v>
      </c>
      <c r="D6" s="14">
        <f t="shared" si="5"/>
        <v>100.65454545454544</v>
      </c>
      <c r="E6" s="1">
        <f t="shared" si="6"/>
        <v>1083.4455272727271</v>
      </c>
      <c r="F6" s="14">
        <v>110.72</v>
      </c>
      <c r="G6" s="1">
        <f t="shared" ref="G6:G15" si="8">F6*10.764</f>
        <v>1191.79008</v>
      </c>
      <c r="H6" s="3">
        <v>24369075</v>
      </c>
      <c r="I6" s="15">
        <f t="shared" si="2"/>
        <v>22492.201395064476</v>
      </c>
      <c r="J6" s="15">
        <f t="shared" si="7"/>
        <v>20447.455813694974</v>
      </c>
      <c r="L6">
        <v>1462500</v>
      </c>
      <c r="M6">
        <v>30000</v>
      </c>
      <c r="N6" s="15">
        <f t="shared" si="0"/>
        <v>25861575</v>
      </c>
      <c r="P6" s="1">
        <f t="shared" si="3"/>
        <v>23869.751038706418</v>
      </c>
      <c r="Q6" s="39">
        <f t="shared" si="4"/>
        <v>20447.455813694974</v>
      </c>
      <c r="R6" s="51">
        <f t="shared" si="1"/>
        <v>21699.773671551284</v>
      </c>
    </row>
    <row r="7" spans="1:19" x14ac:dyDescent="0.25">
      <c r="A7" s="2"/>
      <c r="B7" t="s">
        <v>53</v>
      </c>
      <c r="C7" t="s">
        <v>54</v>
      </c>
      <c r="D7" s="14">
        <f t="shared" si="5"/>
        <v>69.136363636363626</v>
      </c>
      <c r="E7" s="1">
        <f t="shared" si="6"/>
        <v>744.18381818181808</v>
      </c>
      <c r="F7" s="14">
        <v>76.05</v>
      </c>
      <c r="G7" s="1">
        <f t="shared" si="8"/>
        <v>818.60219999999993</v>
      </c>
      <c r="H7" s="3">
        <v>16740000</v>
      </c>
      <c r="I7" s="15">
        <f t="shared" si="2"/>
        <v>22494.442355517738</v>
      </c>
      <c r="J7" s="15">
        <f t="shared" si="7"/>
        <v>20449.493050470672</v>
      </c>
      <c r="L7">
        <v>1004500</v>
      </c>
      <c r="M7">
        <v>30000</v>
      </c>
      <c r="N7" s="15">
        <f t="shared" si="0"/>
        <v>17774500</v>
      </c>
      <c r="P7" s="1">
        <f t="shared" si="3"/>
        <v>23884.555892959979</v>
      </c>
      <c r="Q7" s="39">
        <f t="shared" si="4"/>
        <v>20449.493050470672</v>
      </c>
      <c r="R7" s="51">
        <f t="shared" si="1"/>
        <v>21713.232629963615</v>
      </c>
    </row>
    <row r="8" spans="1:19" x14ac:dyDescent="0.25">
      <c r="A8" s="2"/>
      <c r="B8" s="48" t="s">
        <v>60</v>
      </c>
      <c r="C8" s="48" t="s">
        <v>61</v>
      </c>
      <c r="D8" s="49">
        <f t="shared" si="5"/>
        <v>67.481818181818184</v>
      </c>
      <c r="E8" s="50">
        <f t="shared" si="6"/>
        <v>726.37429090909086</v>
      </c>
      <c r="F8" s="49">
        <v>74.23</v>
      </c>
      <c r="G8" s="50">
        <f t="shared" si="8"/>
        <v>799.01171999999997</v>
      </c>
      <c r="H8" s="3">
        <v>12417000</v>
      </c>
      <c r="I8" s="51">
        <f t="shared" si="2"/>
        <v>17094.492681534135</v>
      </c>
      <c r="J8" s="51">
        <f t="shared" si="7"/>
        <v>15540.447892303759</v>
      </c>
      <c r="K8" s="48"/>
      <c r="L8" s="48">
        <v>621000</v>
      </c>
      <c r="M8" s="48">
        <v>30000</v>
      </c>
      <c r="N8" s="51">
        <f t="shared" si="0"/>
        <v>13068000</v>
      </c>
      <c r="O8" s="48"/>
      <c r="P8" s="50">
        <f t="shared" si="3"/>
        <v>17990.724841933483</v>
      </c>
      <c r="Q8" s="39">
        <f t="shared" si="4"/>
        <v>15540.447892303759</v>
      </c>
      <c r="R8" s="51">
        <f t="shared" si="1"/>
        <v>16355.204401757712</v>
      </c>
      <c r="S8" s="48"/>
    </row>
    <row r="9" spans="1:19" x14ac:dyDescent="0.25">
      <c r="A9" s="2"/>
      <c r="B9" s="48" t="s">
        <v>62</v>
      </c>
      <c r="C9" s="48" t="s">
        <v>63</v>
      </c>
      <c r="D9" s="49">
        <f t="shared" si="5"/>
        <v>60.499999999999993</v>
      </c>
      <c r="E9" s="50">
        <f t="shared" si="6"/>
        <v>651.22199999999987</v>
      </c>
      <c r="F9" s="49">
        <v>66.55</v>
      </c>
      <c r="G9" s="50">
        <f t="shared" si="8"/>
        <v>716.34419999999989</v>
      </c>
      <c r="H9" s="3">
        <v>10546362</v>
      </c>
      <c r="I9" s="51">
        <f t="shared" si="2"/>
        <v>16194.726222394211</v>
      </c>
      <c r="J9" s="51">
        <f t="shared" si="7"/>
        <v>14722.478383994736</v>
      </c>
      <c r="K9" s="48"/>
      <c r="L9" s="48">
        <v>632800</v>
      </c>
      <c r="M9" s="48">
        <v>30000</v>
      </c>
      <c r="N9" s="51">
        <f t="shared" si="0"/>
        <v>11209162</v>
      </c>
      <c r="O9" s="48"/>
      <c r="P9" s="50">
        <f t="shared" si="3"/>
        <v>17212.505105785742</v>
      </c>
      <c r="Q9" s="39">
        <f t="shared" si="4"/>
        <v>14722.478383994736</v>
      </c>
      <c r="R9" s="51">
        <f t="shared" si="1"/>
        <v>15647.731914350674</v>
      </c>
      <c r="S9" s="48"/>
    </row>
    <row r="10" spans="1:19" x14ac:dyDescent="0.25">
      <c r="A10" s="2"/>
      <c r="B10" s="48" t="s">
        <v>64</v>
      </c>
      <c r="C10" s="48" t="s">
        <v>65</v>
      </c>
      <c r="D10" s="49">
        <f t="shared" si="5"/>
        <v>67.672727272727258</v>
      </c>
      <c r="E10" s="50">
        <f t="shared" si="6"/>
        <v>728.42923636363616</v>
      </c>
      <c r="F10" s="49">
        <v>74.44</v>
      </c>
      <c r="G10" s="50">
        <f t="shared" si="8"/>
        <v>801.27215999999987</v>
      </c>
      <c r="H10" s="3">
        <v>11796516</v>
      </c>
      <c r="I10" s="51">
        <f t="shared" si="2"/>
        <v>16194.457074360356</v>
      </c>
      <c r="J10" s="51">
        <f t="shared" si="7"/>
        <v>14722.233703963959</v>
      </c>
      <c r="K10" s="48"/>
      <c r="L10" s="48">
        <v>7078000</v>
      </c>
      <c r="M10" s="48">
        <v>30000</v>
      </c>
      <c r="N10" s="51">
        <f t="shared" si="0"/>
        <v>18904516</v>
      </c>
      <c r="O10" s="48"/>
      <c r="P10" s="50">
        <f t="shared" si="3"/>
        <v>25952.439930023284</v>
      </c>
      <c r="Q10" s="39">
        <f t="shared" si="4"/>
        <v>14722.233703963959</v>
      </c>
      <c r="R10" s="51">
        <f>N10/G10</f>
        <v>23593.127209112074</v>
      </c>
      <c r="S10" s="48"/>
    </row>
    <row r="11" spans="1:19" x14ac:dyDescent="0.25">
      <c r="A11" s="2"/>
      <c r="B11" s="48"/>
      <c r="C11" s="48"/>
      <c r="D11" s="49"/>
      <c r="E11" s="50">
        <f t="shared" si="6"/>
        <v>0</v>
      </c>
      <c r="F11" s="49"/>
      <c r="G11" s="50">
        <f t="shared" si="8"/>
        <v>0</v>
      </c>
      <c r="H11" s="3"/>
      <c r="I11" s="51" t="e">
        <f t="shared" si="2"/>
        <v>#DIV/0!</v>
      </c>
      <c r="J11" s="51" t="e">
        <f t="shared" si="7"/>
        <v>#DIV/0!</v>
      </c>
      <c r="K11" s="48"/>
      <c r="L11" s="48"/>
      <c r="M11" s="48"/>
      <c r="N11" s="51">
        <f t="shared" si="0"/>
        <v>0</v>
      </c>
      <c r="O11" s="48"/>
      <c r="P11" s="50" t="e">
        <f t="shared" si="3"/>
        <v>#DIV/0!</v>
      </c>
      <c r="Q11" s="50"/>
      <c r="R11" s="48"/>
      <c r="S11" s="48"/>
    </row>
    <row r="12" spans="1:19" x14ac:dyDescent="0.25">
      <c r="A12" s="2"/>
      <c r="B12" s="48"/>
      <c r="C12" s="48"/>
      <c r="D12" s="49"/>
      <c r="E12" s="50">
        <f t="shared" ref="E6:E16" si="9">D12*10.764</f>
        <v>0</v>
      </c>
      <c r="F12" s="49"/>
      <c r="G12" s="50">
        <f t="shared" si="8"/>
        <v>0</v>
      </c>
      <c r="H12" s="3"/>
      <c r="I12" s="51" t="e">
        <f t="shared" si="2"/>
        <v>#DIV/0!</v>
      </c>
      <c r="J12" s="51" t="e">
        <f t="shared" si="7"/>
        <v>#DIV/0!</v>
      </c>
      <c r="K12" s="48"/>
      <c r="L12" s="48"/>
      <c r="M12" s="48"/>
      <c r="N12" s="48"/>
      <c r="O12" s="48"/>
      <c r="P12" s="50" t="e">
        <f t="shared" si="3"/>
        <v>#DIV/0!</v>
      </c>
      <c r="Q12" s="50"/>
      <c r="R12" s="48"/>
      <c r="S12" s="48"/>
    </row>
    <row r="13" spans="1:19" x14ac:dyDescent="0.25">
      <c r="A13" s="2"/>
      <c r="B13" s="48"/>
      <c r="C13" s="48"/>
      <c r="D13" s="49"/>
      <c r="E13" s="50">
        <f t="shared" si="9"/>
        <v>0</v>
      </c>
      <c r="F13" s="49"/>
      <c r="G13" s="50">
        <f t="shared" si="8"/>
        <v>0</v>
      </c>
      <c r="H13" s="3"/>
      <c r="I13" s="51" t="e">
        <f t="shared" si="2"/>
        <v>#DIV/0!</v>
      </c>
      <c r="J13" s="51" t="e">
        <f t="shared" si="7"/>
        <v>#DIV/0!</v>
      </c>
      <c r="K13" s="48"/>
      <c r="L13" s="48"/>
      <c r="M13" s="48"/>
      <c r="N13" s="48"/>
      <c r="O13" s="48"/>
      <c r="P13" s="48"/>
      <c r="Q13" s="48"/>
      <c r="R13" s="48"/>
      <c r="S13" s="48"/>
    </row>
    <row r="14" spans="1:19" x14ac:dyDescent="0.25">
      <c r="A14" s="2"/>
      <c r="B14" s="48"/>
      <c r="C14" s="48"/>
      <c r="D14" s="49"/>
      <c r="E14" s="50">
        <f t="shared" si="9"/>
        <v>0</v>
      </c>
      <c r="F14" s="49"/>
      <c r="G14" s="50">
        <f t="shared" si="8"/>
        <v>0</v>
      </c>
      <c r="H14" s="3"/>
      <c r="I14" s="51" t="e">
        <f t="shared" si="2"/>
        <v>#DIV/0!</v>
      </c>
      <c r="J14" s="51" t="e">
        <f t="shared" si="7"/>
        <v>#DIV/0!</v>
      </c>
      <c r="K14" s="48"/>
      <c r="L14" s="48"/>
      <c r="M14" s="48"/>
      <c r="N14" s="48"/>
      <c r="O14" s="48"/>
      <c r="P14" s="48"/>
      <c r="Q14" s="48"/>
      <c r="R14" s="48"/>
      <c r="S14" s="48"/>
    </row>
    <row r="15" spans="1:19" x14ac:dyDescent="0.25">
      <c r="A15" s="2"/>
      <c r="B15" s="48"/>
      <c r="C15" s="48"/>
      <c r="D15" s="49"/>
      <c r="E15" s="50">
        <f t="shared" si="9"/>
        <v>0</v>
      </c>
      <c r="F15" s="49"/>
      <c r="G15" s="50">
        <f t="shared" si="8"/>
        <v>0</v>
      </c>
      <c r="H15" s="3"/>
      <c r="I15" s="51" t="e">
        <f t="shared" si="2"/>
        <v>#DIV/0!</v>
      </c>
      <c r="J15" s="51" t="e">
        <f t="shared" si="7"/>
        <v>#DIV/0!</v>
      </c>
      <c r="K15" s="48"/>
      <c r="L15" s="48"/>
      <c r="M15" s="48"/>
      <c r="N15" s="48"/>
      <c r="O15" s="48"/>
      <c r="P15" s="48"/>
      <c r="Q15" s="48"/>
      <c r="R15" s="48"/>
      <c r="S15" s="48"/>
    </row>
    <row r="16" spans="1:19" x14ac:dyDescent="0.25">
      <c r="A16" s="2"/>
      <c r="B16" s="2"/>
      <c r="C16" s="2"/>
      <c r="D16" s="8"/>
      <c r="E16" s="4">
        <f t="shared" si="9"/>
        <v>0</v>
      </c>
      <c r="F16" s="8"/>
      <c r="G16" s="4"/>
      <c r="H16" s="6"/>
      <c r="I16" s="2"/>
      <c r="J16" s="2"/>
      <c r="K16" s="2"/>
      <c r="L16" s="2"/>
      <c r="M16" s="2"/>
      <c r="N16" s="2"/>
    </row>
    <row r="17" spans="1:14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</row>
    <row r="18" spans="1:14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</row>
    <row r="19" spans="1:14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</row>
    <row r="20" spans="1:14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</row>
    <row r="21" spans="1:14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</row>
    <row r="22" spans="1:14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</row>
    <row r="23" spans="1:14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53724-ED74-4ADC-8AA9-BE4D7C3111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92265-8BA3-41BA-A599-1F6305755713}">
  <dimension ref="A1:O52"/>
  <sheetViews>
    <sheetView topLeftCell="A28" zoomScale="145" zoomScaleNormal="145" workbookViewId="0">
      <selection activeCell="E43" sqref="E43:F43"/>
    </sheetView>
  </sheetViews>
  <sheetFormatPr defaultRowHeight="15" x14ac:dyDescent="0.25"/>
  <cols>
    <col min="1" max="1" width="4" customWidth="1"/>
    <col min="2" max="2" width="5.7109375" style="34" customWidth="1"/>
    <col min="3" max="3" width="4.5703125" style="34" customWidth="1"/>
    <col min="4" max="4" width="6.140625" customWidth="1"/>
    <col min="5" max="5" width="7.28515625" style="35" customWidth="1"/>
    <col min="6" max="6" width="6.5703125" customWidth="1"/>
    <col min="7" max="7" width="7.7109375" style="45" customWidth="1"/>
    <col min="8" max="8" width="14.7109375" style="45" customWidth="1"/>
    <col min="9" max="9" width="14.85546875" style="45" customWidth="1"/>
    <col min="10" max="10" width="15.140625" style="45" customWidth="1"/>
    <col min="11" max="11" width="6.140625" style="45" customWidth="1"/>
    <col min="12" max="13" width="8.85546875" customWidth="1"/>
    <col min="15" max="15" width="18.7109375" bestFit="1" customWidth="1"/>
  </cols>
  <sheetData>
    <row r="1" spans="1:13" ht="60" customHeight="1" x14ac:dyDescent="0.25">
      <c r="A1" s="22" t="s">
        <v>0</v>
      </c>
      <c r="B1" s="22" t="s">
        <v>9</v>
      </c>
      <c r="C1" s="22" t="s">
        <v>1</v>
      </c>
      <c r="D1" s="22" t="s">
        <v>2</v>
      </c>
      <c r="E1" s="24" t="s">
        <v>32</v>
      </c>
      <c r="F1" s="22" t="s">
        <v>3</v>
      </c>
      <c r="G1" s="40" t="s">
        <v>55</v>
      </c>
      <c r="H1" s="40" t="s">
        <v>56</v>
      </c>
      <c r="I1" s="40" t="s">
        <v>57</v>
      </c>
      <c r="J1" s="40" t="s">
        <v>58</v>
      </c>
      <c r="K1" s="40" t="s">
        <v>59</v>
      </c>
      <c r="L1" s="22" t="s">
        <v>38</v>
      </c>
      <c r="M1" s="13"/>
    </row>
    <row r="2" spans="1:13" ht="15.75" customHeight="1" x14ac:dyDescent="0.3">
      <c r="A2" s="25">
        <v>1</v>
      </c>
      <c r="B2" s="26">
        <v>204</v>
      </c>
      <c r="C2" s="27">
        <v>2</v>
      </c>
      <c r="D2" s="27" t="s">
        <v>5</v>
      </c>
      <c r="E2" s="28">
        <v>716</v>
      </c>
      <c r="F2" s="29">
        <f t="shared" ref="F2:F42" si="0">E2*1.1</f>
        <v>787.6</v>
      </c>
      <c r="G2" s="41">
        <v>33000</v>
      </c>
      <c r="H2" s="42">
        <f t="shared" ref="H2:H42" si="1">E2*G2</f>
        <v>23628000</v>
      </c>
      <c r="I2" s="42">
        <f t="shared" ref="I2:I42" si="2">H2*0.9</f>
        <v>21265200</v>
      </c>
      <c r="J2" s="42">
        <f t="shared" ref="J2:J42" si="3">H2*0.8</f>
        <v>18902400</v>
      </c>
      <c r="K2" s="43">
        <f t="shared" ref="K2:K42" si="4">MROUND((H2*0.025/12),500)</f>
        <v>49000</v>
      </c>
      <c r="L2" s="23" t="s">
        <v>39</v>
      </c>
      <c r="M2" s="12"/>
    </row>
    <row r="3" spans="1:13" ht="15.75" customHeight="1" x14ac:dyDescent="0.3">
      <c r="A3" s="25">
        <v>2</v>
      </c>
      <c r="B3" s="26">
        <v>304</v>
      </c>
      <c r="C3" s="27">
        <v>3</v>
      </c>
      <c r="D3" s="27" t="s">
        <v>5</v>
      </c>
      <c r="E3" s="28">
        <v>716</v>
      </c>
      <c r="F3" s="29">
        <f t="shared" si="0"/>
        <v>787.6</v>
      </c>
      <c r="G3" s="41">
        <v>33120</v>
      </c>
      <c r="H3" s="42">
        <f t="shared" si="1"/>
        <v>23713920</v>
      </c>
      <c r="I3" s="42">
        <f t="shared" si="2"/>
        <v>21342528</v>
      </c>
      <c r="J3" s="42">
        <f t="shared" si="3"/>
        <v>18971136</v>
      </c>
      <c r="K3" s="43">
        <f t="shared" si="4"/>
        <v>49500</v>
      </c>
      <c r="L3" s="23" t="s">
        <v>39</v>
      </c>
      <c r="M3" s="12"/>
    </row>
    <row r="4" spans="1:13" ht="15.75" customHeight="1" x14ac:dyDescent="0.3">
      <c r="A4" s="25">
        <v>3</v>
      </c>
      <c r="B4" s="26">
        <v>404</v>
      </c>
      <c r="C4" s="27">
        <v>4</v>
      </c>
      <c r="D4" s="27" t="s">
        <v>5</v>
      </c>
      <c r="E4" s="28">
        <v>728</v>
      </c>
      <c r="F4" s="29">
        <f t="shared" si="0"/>
        <v>800.80000000000007</v>
      </c>
      <c r="G4" s="41">
        <v>33240</v>
      </c>
      <c r="H4" s="42">
        <f t="shared" si="1"/>
        <v>24198720</v>
      </c>
      <c r="I4" s="42">
        <f t="shared" si="2"/>
        <v>21778848</v>
      </c>
      <c r="J4" s="42">
        <f t="shared" si="3"/>
        <v>19358976</v>
      </c>
      <c r="K4" s="43">
        <f t="shared" si="4"/>
        <v>50500</v>
      </c>
      <c r="L4" s="23" t="s">
        <v>39</v>
      </c>
      <c r="M4" s="12"/>
    </row>
    <row r="5" spans="1:13" ht="15.75" customHeight="1" x14ac:dyDescent="0.3">
      <c r="A5" s="25">
        <v>4</v>
      </c>
      <c r="B5" s="26">
        <v>604</v>
      </c>
      <c r="C5" s="27">
        <v>6</v>
      </c>
      <c r="D5" s="27" t="s">
        <v>5</v>
      </c>
      <c r="E5" s="28">
        <v>728</v>
      </c>
      <c r="F5" s="29">
        <f t="shared" si="0"/>
        <v>800.80000000000007</v>
      </c>
      <c r="G5" s="41">
        <v>33480</v>
      </c>
      <c r="H5" s="42">
        <f t="shared" si="1"/>
        <v>24373440</v>
      </c>
      <c r="I5" s="42">
        <f t="shared" si="2"/>
        <v>21936096</v>
      </c>
      <c r="J5" s="42">
        <f t="shared" si="3"/>
        <v>19498752</v>
      </c>
      <c r="K5" s="43">
        <f t="shared" si="4"/>
        <v>51000</v>
      </c>
      <c r="L5" s="23" t="s">
        <v>39</v>
      </c>
      <c r="M5" s="12"/>
    </row>
    <row r="6" spans="1:13" ht="15.75" customHeight="1" x14ac:dyDescent="0.3">
      <c r="A6" s="25">
        <v>5</v>
      </c>
      <c r="B6" s="26">
        <v>703</v>
      </c>
      <c r="C6" s="27">
        <v>7</v>
      </c>
      <c r="D6" s="27" t="s">
        <v>5</v>
      </c>
      <c r="E6" s="28">
        <v>744</v>
      </c>
      <c r="F6" s="29">
        <f t="shared" si="0"/>
        <v>818.40000000000009</v>
      </c>
      <c r="G6" s="41">
        <v>33600</v>
      </c>
      <c r="H6" s="42">
        <f t="shared" si="1"/>
        <v>24998400</v>
      </c>
      <c r="I6" s="42">
        <f t="shared" si="2"/>
        <v>22498560</v>
      </c>
      <c r="J6" s="42">
        <f t="shared" si="3"/>
        <v>19998720</v>
      </c>
      <c r="K6" s="43">
        <f t="shared" si="4"/>
        <v>52000</v>
      </c>
      <c r="L6" s="23" t="s">
        <v>39</v>
      </c>
      <c r="M6" s="12"/>
    </row>
    <row r="7" spans="1:13" ht="15.75" customHeight="1" x14ac:dyDescent="0.3">
      <c r="A7" s="25">
        <v>6</v>
      </c>
      <c r="B7" s="26">
        <v>803</v>
      </c>
      <c r="C7" s="27">
        <v>8</v>
      </c>
      <c r="D7" s="27" t="s">
        <v>5</v>
      </c>
      <c r="E7" s="28">
        <v>744</v>
      </c>
      <c r="F7" s="29">
        <f t="shared" si="0"/>
        <v>818.40000000000009</v>
      </c>
      <c r="G7" s="41">
        <v>33720</v>
      </c>
      <c r="H7" s="42">
        <f t="shared" si="1"/>
        <v>25087680</v>
      </c>
      <c r="I7" s="42">
        <f t="shared" si="2"/>
        <v>22578912</v>
      </c>
      <c r="J7" s="42">
        <f t="shared" si="3"/>
        <v>20070144</v>
      </c>
      <c r="K7" s="43">
        <f t="shared" si="4"/>
        <v>52500</v>
      </c>
      <c r="L7" s="23" t="s">
        <v>39</v>
      </c>
      <c r="M7" s="12"/>
    </row>
    <row r="8" spans="1:13" ht="15.75" customHeight="1" x14ac:dyDescent="0.3">
      <c r="A8" s="25">
        <v>7</v>
      </c>
      <c r="B8" s="30">
        <v>804</v>
      </c>
      <c r="C8" s="30">
        <v>8</v>
      </c>
      <c r="D8" s="27" t="s">
        <v>5</v>
      </c>
      <c r="E8" s="28">
        <v>728</v>
      </c>
      <c r="F8" s="29">
        <f t="shared" si="0"/>
        <v>800.80000000000007</v>
      </c>
      <c r="G8" s="41">
        <v>33720</v>
      </c>
      <c r="H8" s="42">
        <f t="shared" si="1"/>
        <v>24548160</v>
      </c>
      <c r="I8" s="42">
        <f t="shared" si="2"/>
        <v>22093344</v>
      </c>
      <c r="J8" s="42">
        <f t="shared" si="3"/>
        <v>19638528</v>
      </c>
      <c r="K8" s="43">
        <f t="shared" si="4"/>
        <v>51000</v>
      </c>
      <c r="L8" s="23" t="s">
        <v>39</v>
      </c>
      <c r="M8" s="12"/>
    </row>
    <row r="9" spans="1:13" ht="15.75" customHeight="1" x14ac:dyDescent="0.3">
      <c r="A9" s="25">
        <v>8</v>
      </c>
      <c r="B9" s="30">
        <v>901</v>
      </c>
      <c r="C9" s="30">
        <v>9</v>
      </c>
      <c r="D9" s="27" t="s">
        <v>5</v>
      </c>
      <c r="E9" s="28">
        <v>726</v>
      </c>
      <c r="F9" s="29">
        <f t="shared" si="0"/>
        <v>798.6</v>
      </c>
      <c r="G9" s="41">
        <v>33840</v>
      </c>
      <c r="H9" s="42">
        <f t="shared" si="1"/>
        <v>24567840</v>
      </c>
      <c r="I9" s="42">
        <f t="shared" si="2"/>
        <v>22111056</v>
      </c>
      <c r="J9" s="42">
        <f t="shared" si="3"/>
        <v>19654272</v>
      </c>
      <c r="K9" s="43">
        <f t="shared" si="4"/>
        <v>51000</v>
      </c>
      <c r="L9" s="23" t="s">
        <v>39</v>
      </c>
      <c r="M9" s="12"/>
    </row>
    <row r="10" spans="1:13" ht="15.75" customHeight="1" x14ac:dyDescent="0.3">
      <c r="A10" s="25">
        <v>9</v>
      </c>
      <c r="B10" s="30">
        <v>1001</v>
      </c>
      <c r="C10" s="30">
        <v>10</v>
      </c>
      <c r="D10" s="27" t="s">
        <v>5</v>
      </c>
      <c r="E10" s="28">
        <v>726</v>
      </c>
      <c r="F10" s="29">
        <f t="shared" si="0"/>
        <v>798.6</v>
      </c>
      <c r="G10" s="41">
        <v>33960</v>
      </c>
      <c r="H10" s="42">
        <f t="shared" si="1"/>
        <v>24654960</v>
      </c>
      <c r="I10" s="42">
        <f t="shared" si="2"/>
        <v>22189464</v>
      </c>
      <c r="J10" s="42">
        <f t="shared" si="3"/>
        <v>19723968</v>
      </c>
      <c r="K10" s="43">
        <f t="shared" si="4"/>
        <v>51500</v>
      </c>
      <c r="L10" s="23" t="s">
        <v>39</v>
      </c>
      <c r="M10" s="12"/>
    </row>
    <row r="11" spans="1:13" ht="15.75" customHeight="1" x14ac:dyDescent="0.3">
      <c r="A11" s="25">
        <v>10</v>
      </c>
      <c r="B11" s="30">
        <v>1003</v>
      </c>
      <c r="C11" s="30">
        <v>10</v>
      </c>
      <c r="D11" s="27" t="s">
        <v>5</v>
      </c>
      <c r="E11" s="28">
        <v>744</v>
      </c>
      <c r="F11" s="29">
        <f t="shared" si="0"/>
        <v>818.40000000000009</v>
      </c>
      <c r="G11" s="41">
        <v>33960</v>
      </c>
      <c r="H11" s="42">
        <f t="shared" si="1"/>
        <v>25266240</v>
      </c>
      <c r="I11" s="42">
        <f t="shared" si="2"/>
        <v>22739616</v>
      </c>
      <c r="J11" s="42">
        <f t="shared" si="3"/>
        <v>20212992</v>
      </c>
      <c r="K11" s="43">
        <f t="shared" si="4"/>
        <v>52500</v>
      </c>
      <c r="L11" s="23" t="s">
        <v>39</v>
      </c>
      <c r="M11" s="12"/>
    </row>
    <row r="12" spans="1:13" ht="15.75" customHeight="1" x14ac:dyDescent="0.3">
      <c r="A12" s="25">
        <v>11</v>
      </c>
      <c r="B12" s="30">
        <v>1004</v>
      </c>
      <c r="C12" s="30">
        <v>10</v>
      </c>
      <c r="D12" s="27" t="s">
        <v>5</v>
      </c>
      <c r="E12" s="28">
        <v>728</v>
      </c>
      <c r="F12" s="29">
        <f t="shared" si="0"/>
        <v>800.80000000000007</v>
      </c>
      <c r="G12" s="41">
        <v>33960</v>
      </c>
      <c r="H12" s="42">
        <f t="shared" si="1"/>
        <v>24722880</v>
      </c>
      <c r="I12" s="42">
        <f t="shared" si="2"/>
        <v>22250592</v>
      </c>
      <c r="J12" s="42">
        <f t="shared" si="3"/>
        <v>19778304</v>
      </c>
      <c r="K12" s="43">
        <f t="shared" si="4"/>
        <v>51500</v>
      </c>
      <c r="L12" s="23" t="s">
        <v>39</v>
      </c>
      <c r="M12" s="12"/>
    </row>
    <row r="13" spans="1:13" ht="15.75" customHeight="1" x14ac:dyDescent="0.3">
      <c r="A13" s="25">
        <v>12</v>
      </c>
      <c r="B13" s="30">
        <v>1101</v>
      </c>
      <c r="C13" s="30">
        <v>11</v>
      </c>
      <c r="D13" s="27" t="s">
        <v>5</v>
      </c>
      <c r="E13" s="28">
        <v>726</v>
      </c>
      <c r="F13" s="29">
        <f t="shared" si="0"/>
        <v>798.6</v>
      </c>
      <c r="G13" s="41">
        <v>34080</v>
      </c>
      <c r="H13" s="42">
        <f t="shared" si="1"/>
        <v>24742080</v>
      </c>
      <c r="I13" s="42">
        <f t="shared" si="2"/>
        <v>22267872</v>
      </c>
      <c r="J13" s="42">
        <f t="shared" si="3"/>
        <v>19793664</v>
      </c>
      <c r="K13" s="43">
        <f t="shared" si="4"/>
        <v>51500</v>
      </c>
      <c r="L13" s="23" t="s">
        <v>39</v>
      </c>
      <c r="M13" s="12"/>
    </row>
    <row r="14" spans="1:13" ht="15.75" customHeight="1" x14ac:dyDescent="0.3">
      <c r="A14" s="25">
        <v>13</v>
      </c>
      <c r="B14" s="30">
        <v>1201</v>
      </c>
      <c r="C14" s="30">
        <v>12</v>
      </c>
      <c r="D14" s="27" t="s">
        <v>5</v>
      </c>
      <c r="E14" s="28">
        <v>726</v>
      </c>
      <c r="F14" s="29">
        <f t="shared" si="0"/>
        <v>798.6</v>
      </c>
      <c r="G14" s="41">
        <v>34200</v>
      </c>
      <c r="H14" s="42">
        <f t="shared" si="1"/>
        <v>24829200</v>
      </c>
      <c r="I14" s="42">
        <f t="shared" si="2"/>
        <v>22346280</v>
      </c>
      <c r="J14" s="42">
        <f t="shared" si="3"/>
        <v>19863360</v>
      </c>
      <c r="K14" s="43">
        <f t="shared" si="4"/>
        <v>51500</v>
      </c>
      <c r="L14" s="23" t="s">
        <v>39</v>
      </c>
      <c r="M14" s="12"/>
    </row>
    <row r="15" spans="1:13" ht="15.75" customHeight="1" x14ac:dyDescent="0.3">
      <c r="A15" s="25">
        <v>14</v>
      </c>
      <c r="B15" s="30">
        <v>1203</v>
      </c>
      <c r="C15" s="30">
        <v>12</v>
      </c>
      <c r="D15" s="27" t="s">
        <v>5</v>
      </c>
      <c r="E15" s="28">
        <v>744</v>
      </c>
      <c r="F15" s="29">
        <f t="shared" si="0"/>
        <v>818.40000000000009</v>
      </c>
      <c r="G15" s="41">
        <v>34200</v>
      </c>
      <c r="H15" s="42">
        <f t="shared" si="1"/>
        <v>25444800</v>
      </c>
      <c r="I15" s="42">
        <f t="shared" si="2"/>
        <v>22900320</v>
      </c>
      <c r="J15" s="42">
        <f t="shared" si="3"/>
        <v>20355840</v>
      </c>
      <c r="K15" s="43">
        <f t="shared" si="4"/>
        <v>53000</v>
      </c>
      <c r="L15" s="23" t="s">
        <v>39</v>
      </c>
      <c r="M15" s="12"/>
    </row>
    <row r="16" spans="1:13" ht="15.75" customHeight="1" x14ac:dyDescent="0.3">
      <c r="A16" s="25">
        <v>15</v>
      </c>
      <c r="B16" s="30">
        <v>1301</v>
      </c>
      <c r="C16" s="30">
        <v>13</v>
      </c>
      <c r="D16" s="27" t="s">
        <v>5</v>
      </c>
      <c r="E16" s="28">
        <v>726</v>
      </c>
      <c r="F16" s="29">
        <f t="shared" si="0"/>
        <v>798.6</v>
      </c>
      <c r="G16" s="41">
        <v>34320</v>
      </c>
      <c r="H16" s="42">
        <f t="shared" si="1"/>
        <v>24916320</v>
      </c>
      <c r="I16" s="42">
        <f t="shared" si="2"/>
        <v>22424688</v>
      </c>
      <c r="J16" s="42">
        <f t="shared" si="3"/>
        <v>19933056</v>
      </c>
      <c r="K16" s="43">
        <f t="shared" si="4"/>
        <v>52000</v>
      </c>
      <c r="L16" s="23" t="s">
        <v>39</v>
      </c>
      <c r="M16" s="12"/>
    </row>
    <row r="17" spans="1:15" ht="15.75" customHeight="1" x14ac:dyDescent="0.3">
      <c r="A17" s="25">
        <v>16</v>
      </c>
      <c r="B17" s="30">
        <v>1304</v>
      </c>
      <c r="C17" s="30">
        <v>13</v>
      </c>
      <c r="D17" s="27" t="s">
        <v>5</v>
      </c>
      <c r="E17" s="28">
        <v>728</v>
      </c>
      <c r="F17" s="29">
        <f t="shared" si="0"/>
        <v>800.80000000000007</v>
      </c>
      <c r="G17" s="41">
        <v>34320</v>
      </c>
      <c r="H17" s="42">
        <f t="shared" si="1"/>
        <v>24984960</v>
      </c>
      <c r="I17" s="42">
        <f t="shared" si="2"/>
        <v>22486464</v>
      </c>
      <c r="J17" s="42">
        <f t="shared" si="3"/>
        <v>19987968</v>
      </c>
      <c r="K17" s="43">
        <f t="shared" si="4"/>
        <v>52000</v>
      </c>
      <c r="L17" s="23" t="s">
        <v>39</v>
      </c>
      <c r="M17" s="12"/>
    </row>
    <row r="18" spans="1:15" ht="15.75" customHeight="1" x14ac:dyDescent="0.3">
      <c r="A18" s="25">
        <v>17</v>
      </c>
      <c r="B18" s="30">
        <v>1401</v>
      </c>
      <c r="C18" s="30">
        <v>14</v>
      </c>
      <c r="D18" s="27" t="s">
        <v>5</v>
      </c>
      <c r="E18" s="28">
        <v>726</v>
      </c>
      <c r="F18" s="29">
        <f t="shared" si="0"/>
        <v>798.6</v>
      </c>
      <c r="G18" s="41">
        <v>34440</v>
      </c>
      <c r="H18" s="42">
        <f t="shared" si="1"/>
        <v>25003440</v>
      </c>
      <c r="I18" s="42">
        <f t="shared" si="2"/>
        <v>22503096</v>
      </c>
      <c r="J18" s="42">
        <f t="shared" si="3"/>
        <v>20002752</v>
      </c>
      <c r="K18" s="43">
        <f t="shared" si="4"/>
        <v>52000</v>
      </c>
      <c r="L18" s="23" t="s">
        <v>39</v>
      </c>
      <c r="M18" s="12"/>
    </row>
    <row r="19" spans="1:15" ht="15.75" customHeight="1" x14ac:dyDescent="0.3">
      <c r="A19" s="25">
        <v>18</v>
      </c>
      <c r="B19" s="30">
        <v>1402</v>
      </c>
      <c r="C19" s="30">
        <v>14</v>
      </c>
      <c r="D19" s="27" t="s">
        <v>20</v>
      </c>
      <c r="E19" s="28">
        <v>927</v>
      </c>
      <c r="F19" s="29">
        <f t="shared" si="0"/>
        <v>1019.7</v>
      </c>
      <c r="G19" s="41">
        <v>34440</v>
      </c>
      <c r="H19" s="42">
        <f t="shared" si="1"/>
        <v>31925880</v>
      </c>
      <c r="I19" s="42">
        <f t="shared" si="2"/>
        <v>28733292</v>
      </c>
      <c r="J19" s="42">
        <f t="shared" si="3"/>
        <v>25540704</v>
      </c>
      <c r="K19" s="43">
        <f t="shared" si="4"/>
        <v>66500</v>
      </c>
      <c r="L19" s="23" t="s">
        <v>39</v>
      </c>
      <c r="M19" s="12">
        <v>3</v>
      </c>
      <c r="N19">
        <v>81.92</v>
      </c>
      <c r="O19" s="1">
        <f>N19*10.764</f>
        <v>881.78688</v>
      </c>
    </row>
    <row r="20" spans="1:15" ht="15.75" customHeight="1" x14ac:dyDescent="0.3">
      <c r="A20" s="25">
        <v>19</v>
      </c>
      <c r="B20" s="30">
        <v>1403</v>
      </c>
      <c r="C20" s="30">
        <v>14</v>
      </c>
      <c r="D20" s="27" t="s">
        <v>5</v>
      </c>
      <c r="E20" s="28">
        <v>766</v>
      </c>
      <c r="F20" s="29">
        <f t="shared" si="0"/>
        <v>842.6</v>
      </c>
      <c r="G20" s="41">
        <v>34440</v>
      </c>
      <c r="H20" s="42">
        <f t="shared" si="1"/>
        <v>26381040</v>
      </c>
      <c r="I20" s="42">
        <f t="shared" si="2"/>
        <v>23742936</v>
      </c>
      <c r="J20" s="42">
        <f t="shared" si="3"/>
        <v>21104832</v>
      </c>
      <c r="K20" s="43">
        <f t="shared" si="4"/>
        <v>55000</v>
      </c>
      <c r="L20" s="23" t="s">
        <v>39</v>
      </c>
      <c r="M20" s="12">
        <v>2</v>
      </c>
      <c r="N20">
        <v>69.69</v>
      </c>
      <c r="O20" s="1">
        <f>N20*10.764</f>
        <v>750.14315999999997</v>
      </c>
    </row>
    <row r="21" spans="1:15" ht="15.75" customHeight="1" x14ac:dyDescent="0.3">
      <c r="A21" s="25">
        <v>20</v>
      </c>
      <c r="B21" s="30">
        <v>1501</v>
      </c>
      <c r="C21" s="30">
        <v>15</v>
      </c>
      <c r="D21" s="27" t="s">
        <v>5</v>
      </c>
      <c r="E21" s="28">
        <v>726</v>
      </c>
      <c r="F21" s="29">
        <f t="shared" si="0"/>
        <v>798.6</v>
      </c>
      <c r="G21" s="41">
        <v>34560</v>
      </c>
      <c r="H21" s="42">
        <f t="shared" si="1"/>
        <v>25090560</v>
      </c>
      <c r="I21" s="42">
        <f t="shared" si="2"/>
        <v>22581504</v>
      </c>
      <c r="J21" s="42">
        <f t="shared" si="3"/>
        <v>20072448</v>
      </c>
      <c r="K21" s="43">
        <f t="shared" si="4"/>
        <v>52500</v>
      </c>
      <c r="L21" s="23" t="s">
        <v>39</v>
      </c>
      <c r="M21" s="12"/>
    </row>
    <row r="22" spans="1:15" ht="15.75" customHeight="1" x14ac:dyDescent="0.3">
      <c r="A22" s="25">
        <v>21</v>
      </c>
      <c r="B22" s="30">
        <v>1503</v>
      </c>
      <c r="C22" s="30">
        <v>15</v>
      </c>
      <c r="D22" s="27" t="s">
        <v>5</v>
      </c>
      <c r="E22" s="28">
        <v>766</v>
      </c>
      <c r="F22" s="29">
        <f t="shared" si="0"/>
        <v>842.6</v>
      </c>
      <c r="G22" s="41">
        <v>34560</v>
      </c>
      <c r="H22" s="42">
        <f t="shared" si="1"/>
        <v>26472960</v>
      </c>
      <c r="I22" s="42">
        <f t="shared" si="2"/>
        <v>23825664</v>
      </c>
      <c r="J22" s="42">
        <f t="shared" si="3"/>
        <v>21178368</v>
      </c>
      <c r="K22" s="43">
        <f t="shared" si="4"/>
        <v>55000</v>
      </c>
      <c r="L22" s="23" t="s">
        <v>39</v>
      </c>
      <c r="M22" s="12"/>
    </row>
    <row r="23" spans="1:15" ht="15.75" customHeight="1" x14ac:dyDescent="0.3">
      <c r="A23" s="25">
        <v>22</v>
      </c>
      <c r="B23" s="30">
        <v>1504</v>
      </c>
      <c r="C23" s="30">
        <v>15</v>
      </c>
      <c r="D23" s="27" t="s">
        <v>5</v>
      </c>
      <c r="E23" s="28">
        <v>728</v>
      </c>
      <c r="F23" s="29">
        <f t="shared" si="0"/>
        <v>800.80000000000007</v>
      </c>
      <c r="G23" s="41">
        <v>34560</v>
      </c>
      <c r="H23" s="42">
        <f t="shared" si="1"/>
        <v>25159680</v>
      </c>
      <c r="I23" s="42">
        <f t="shared" si="2"/>
        <v>22643712</v>
      </c>
      <c r="J23" s="42">
        <f t="shared" si="3"/>
        <v>20127744</v>
      </c>
      <c r="K23" s="43">
        <f t="shared" si="4"/>
        <v>52500</v>
      </c>
      <c r="L23" s="23" t="s">
        <v>39</v>
      </c>
      <c r="M23" s="12"/>
    </row>
    <row r="24" spans="1:15" ht="15.75" customHeight="1" x14ac:dyDescent="0.3">
      <c r="A24" s="25">
        <v>23</v>
      </c>
      <c r="B24" s="30">
        <v>1601</v>
      </c>
      <c r="C24" s="30">
        <v>16</v>
      </c>
      <c r="D24" s="27" t="s">
        <v>5</v>
      </c>
      <c r="E24" s="28">
        <v>726</v>
      </c>
      <c r="F24" s="29">
        <f t="shared" si="0"/>
        <v>798.6</v>
      </c>
      <c r="G24" s="41">
        <v>34680</v>
      </c>
      <c r="H24" s="42">
        <f t="shared" si="1"/>
        <v>25177680</v>
      </c>
      <c r="I24" s="42">
        <f t="shared" si="2"/>
        <v>22659912</v>
      </c>
      <c r="J24" s="42">
        <f t="shared" si="3"/>
        <v>20142144</v>
      </c>
      <c r="K24" s="43">
        <f t="shared" si="4"/>
        <v>52500</v>
      </c>
      <c r="L24" s="23" t="s">
        <v>39</v>
      </c>
      <c r="M24" s="12"/>
    </row>
    <row r="25" spans="1:15" ht="15.75" customHeight="1" x14ac:dyDescent="0.3">
      <c r="A25" s="25">
        <v>24</v>
      </c>
      <c r="B25" s="30">
        <v>1602</v>
      </c>
      <c r="C25" s="30">
        <v>16</v>
      </c>
      <c r="D25" s="27" t="s">
        <v>20</v>
      </c>
      <c r="E25" s="28">
        <v>983</v>
      </c>
      <c r="F25" s="29">
        <f t="shared" si="0"/>
        <v>1081.3000000000002</v>
      </c>
      <c r="G25" s="41">
        <v>34680</v>
      </c>
      <c r="H25" s="42">
        <f t="shared" si="1"/>
        <v>34090440</v>
      </c>
      <c r="I25" s="42">
        <f t="shared" si="2"/>
        <v>30681396</v>
      </c>
      <c r="J25" s="42">
        <f t="shared" si="3"/>
        <v>27272352</v>
      </c>
      <c r="K25" s="43">
        <f t="shared" si="4"/>
        <v>71000</v>
      </c>
      <c r="L25" s="23" t="s">
        <v>39</v>
      </c>
      <c r="M25" s="12"/>
    </row>
    <row r="26" spans="1:15" ht="15.75" customHeight="1" x14ac:dyDescent="0.3">
      <c r="A26" s="25">
        <v>25</v>
      </c>
      <c r="B26" s="30">
        <v>1603</v>
      </c>
      <c r="C26" s="30">
        <v>16</v>
      </c>
      <c r="D26" s="27" t="s">
        <v>5</v>
      </c>
      <c r="E26" s="28">
        <v>766</v>
      </c>
      <c r="F26" s="29">
        <f t="shared" si="0"/>
        <v>842.6</v>
      </c>
      <c r="G26" s="41">
        <v>34680</v>
      </c>
      <c r="H26" s="42">
        <f t="shared" si="1"/>
        <v>26564880</v>
      </c>
      <c r="I26" s="42">
        <f t="shared" si="2"/>
        <v>23908392</v>
      </c>
      <c r="J26" s="42">
        <f t="shared" si="3"/>
        <v>21251904</v>
      </c>
      <c r="K26" s="43">
        <f t="shared" si="4"/>
        <v>55500</v>
      </c>
      <c r="L26" s="23" t="s">
        <v>39</v>
      </c>
      <c r="M26" s="12"/>
    </row>
    <row r="27" spans="1:15" ht="15.75" customHeight="1" x14ac:dyDescent="0.3">
      <c r="A27" s="25">
        <v>26</v>
      </c>
      <c r="B27" s="30">
        <v>1604</v>
      </c>
      <c r="C27" s="30">
        <v>16</v>
      </c>
      <c r="D27" s="27" t="s">
        <v>5</v>
      </c>
      <c r="E27" s="28">
        <v>728</v>
      </c>
      <c r="F27" s="29">
        <f t="shared" si="0"/>
        <v>800.80000000000007</v>
      </c>
      <c r="G27" s="41">
        <v>34680</v>
      </c>
      <c r="H27" s="42">
        <f t="shared" si="1"/>
        <v>25247040</v>
      </c>
      <c r="I27" s="42">
        <f t="shared" si="2"/>
        <v>22722336</v>
      </c>
      <c r="J27" s="42">
        <f t="shared" si="3"/>
        <v>20197632</v>
      </c>
      <c r="K27" s="43">
        <f t="shared" si="4"/>
        <v>52500</v>
      </c>
      <c r="L27" s="23" t="s">
        <v>39</v>
      </c>
      <c r="M27" s="12"/>
    </row>
    <row r="28" spans="1:15" ht="15.75" customHeight="1" x14ac:dyDescent="0.3">
      <c r="A28" s="25">
        <v>27</v>
      </c>
      <c r="B28" s="30">
        <v>1701</v>
      </c>
      <c r="C28" s="30">
        <v>17</v>
      </c>
      <c r="D28" s="27" t="s">
        <v>5</v>
      </c>
      <c r="E28" s="28">
        <v>726</v>
      </c>
      <c r="F28" s="29">
        <f t="shared" si="0"/>
        <v>798.6</v>
      </c>
      <c r="G28" s="41">
        <v>34800</v>
      </c>
      <c r="H28" s="42">
        <f t="shared" si="1"/>
        <v>25264800</v>
      </c>
      <c r="I28" s="42">
        <f t="shared" si="2"/>
        <v>22738320</v>
      </c>
      <c r="J28" s="42">
        <f t="shared" si="3"/>
        <v>20211840</v>
      </c>
      <c r="K28" s="43">
        <f t="shared" si="4"/>
        <v>52500</v>
      </c>
      <c r="L28" s="23" t="s">
        <v>39</v>
      </c>
      <c r="M28" s="12"/>
    </row>
    <row r="29" spans="1:15" ht="15.75" customHeight="1" x14ac:dyDescent="0.3">
      <c r="A29" s="25">
        <v>28</v>
      </c>
      <c r="B29" s="30">
        <v>1703</v>
      </c>
      <c r="C29" s="30">
        <v>17</v>
      </c>
      <c r="D29" s="27" t="s">
        <v>5</v>
      </c>
      <c r="E29" s="28">
        <v>766</v>
      </c>
      <c r="F29" s="29">
        <f t="shared" si="0"/>
        <v>842.6</v>
      </c>
      <c r="G29" s="41">
        <v>34800</v>
      </c>
      <c r="H29" s="42">
        <f t="shared" si="1"/>
        <v>26656800</v>
      </c>
      <c r="I29" s="42">
        <f t="shared" si="2"/>
        <v>23991120</v>
      </c>
      <c r="J29" s="42">
        <f t="shared" si="3"/>
        <v>21325440</v>
      </c>
      <c r="K29" s="43">
        <f t="shared" si="4"/>
        <v>55500</v>
      </c>
      <c r="L29" s="23" t="s">
        <v>39</v>
      </c>
      <c r="M29" s="12"/>
    </row>
    <row r="30" spans="1:15" ht="15.75" customHeight="1" x14ac:dyDescent="0.3">
      <c r="A30" s="25">
        <v>29</v>
      </c>
      <c r="B30" s="30">
        <v>1704</v>
      </c>
      <c r="C30" s="30">
        <v>17</v>
      </c>
      <c r="D30" s="27" t="s">
        <v>5</v>
      </c>
      <c r="E30" s="28">
        <v>728</v>
      </c>
      <c r="F30" s="29">
        <f t="shared" si="0"/>
        <v>800.80000000000007</v>
      </c>
      <c r="G30" s="41">
        <v>34800</v>
      </c>
      <c r="H30" s="42">
        <f t="shared" si="1"/>
        <v>25334400</v>
      </c>
      <c r="I30" s="42">
        <f t="shared" si="2"/>
        <v>22800960</v>
      </c>
      <c r="J30" s="42">
        <f t="shared" si="3"/>
        <v>20267520</v>
      </c>
      <c r="K30" s="43">
        <f t="shared" si="4"/>
        <v>53000</v>
      </c>
      <c r="L30" s="23" t="s">
        <v>39</v>
      </c>
      <c r="M30" s="12"/>
    </row>
    <row r="31" spans="1:15" ht="15.75" customHeight="1" x14ac:dyDescent="0.3">
      <c r="A31" s="25">
        <v>30</v>
      </c>
      <c r="B31" s="30">
        <v>1801</v>
      </c>
      <c r="C31" s="30">
        <v>18</v>
      </c>
      <c r="D31" s="27" t="s">
        <v>5</v>
      </c>
      <c r="E31" s="28">
        <v>726</v>
      </c>
      <c r="F31" s="29">
        <f t="shared" si="0"/>
        <v>798.6</v>
      </c>
      <c r="G31" s="41">
        <v>34920</v>
      </c>
      <c r="H31" s="42">
        <f t="shared" si="1"/>
        <v>25351920</v>
      </c>
      <c r="I31" s="42">
        <f t="shared" si="2"/>
        <v>22816728</v>
      </c>
      <c r="J31" s="42">
        <f t="shared" si="3"/>
        <v>20281536</v>
      </c>
      <c r="K31" s="43">
        <f t="shared" si="4"/>
        <v>53000</v>
      </c>
      <c r="L31" s="23" t="s">
        <v>39</v>
      </c>
      <c r="M31" s="12"/>
    </row>
    <row r="32" spans="1:15" ht="15.75" customHeight="1" x14ac:dyDescent="0.3">
      <c r="A32" s="25">
        <v>31</v>
      </c>
      <c r="B32" s="30">
        <v>1901</v>
      </c>
      <c r="C32" s="30">
        <v>19</v>
      </c>
      <c r="D32" s="27" t="s">
        <v>5</v>
      </c>
      <c r="E32" s="28">
        <v>726</v>
      </c>
      <c r="F32" s="29">
        <f t="shared" si="0"/>
        <v>798.6</v>
      </c>
      <c r="G32" s="41">
        <v>35040</v>
      </c>
      <c r="H32" s="42">
        <f t="shared" si="1"/>
        <v>25439040</v>
      </c>
      <c r="I32" s="42">
        <f t="shared" si="2"/>
        <v>22895136</v>
      </c>
      <c r="J32" s="42">
        <f t="shared" si="3"/>
        <v>20351232</v>
      </c>
      <c r="K32" s="43">
        <f t="shared" si="4"/>
        <v>53000</v>
      </c>
      <c r="L32" s="23" t="s">
        <v>39</v>
      </c>
      <c r="M32" s="12"/>
    </row>
    <row r="33" spans="1:15" ht="15.75" customHeight="1" x14ac:dyDescent="0.3">
      <c r="A33" s="25">
        <v>32</v>
      </c>
      <c r="B33" s="30">
        <v>1903</v>
      </c>
      <c r="C33" s="30">
        <v>19</v>
      </c>
      <c r="D33" s="27" t="s">
        <v>5</v>
      </c>
      <c r="E33" s="28">
        <v>766</v>
      </c>
      <c r="F33" s="29">
        <f t="shared" si="0"/>
        <v>842.6</v>
      </c>
      <c r="G33" s="41">
        <v>35040</v>
      </c>
      <c r="H33" s="42">
        <f t="shared" si="1"/>
        <v>26840640</v>
      </c>
      <c r="I33" s="42">
        <f t="shared" si="2"/>
        <v>24156576</v>
      </c>
      <c r="J33" s="42">
        <f t="shared" si="3"/>
        <v>21472512</v>
      </c>
      <c r="K33" s="43">
        <f t="shared" si="4"/>
        <v>56000</v>
      </c>
      <c r="L33" s="23" t="s">
        <v>39</v>
      </c>
      <c r="M33" s="12"/>
    </row>
    <row r="34" spans="1:15" ht="16.5" x14ac:dyDescent="0.3">
      <c r="A34" s="25">
        <v>33</v>
      </c>
      <c r="B34" s="30">
        <v>1904</v>
      </c>
      <c r="C34" s="30">
        <v>19</v>
      </c>
      <c r="D34" s="27" t="s">
        <v>5</v>
      </c>
      <c r="E34" s="28">
        <v>728</v>
      </c>
      <c r="F34" s="29">
        <f t="shared" si="0"/>
        <v>800.80000000000007</v>
      </c>
      <c r="G34" s="41">
        <v>35040</v>
      </c>
      <c r="H34" s="42">
        <f t="shared" si="1"/>
        <v>25509120</v>
      </c>
      <c r="I34" s="42">
        <f t="shared" si="2"/>
        <v>22958208</v>
      </c>
      <c r="J34" s="42">
        <f t="shared" si="3"/>
        <v>20407296</v>
      </c>
      <c r="K34" s="43">
        <f t="shared" si="4"/>
        <v>53000</v>
      </c>
      <c r="L34" s="23" t="s">
        <v>39</v>
      </c>
      <c r="M34" s="12"/>
    </row>
    <row r="35" spans="1:15" ht="16.5" x14ac:dyDescent="0.3">
      <c r="A35" s="25">
        <v>34</v>
      </c>
      <c r="B35" s="30">
        <v>2001</v>
      </c>
      <c r="C35" s="30">
        <v>20</v>
      </c>
      <c r="D35" s="27" t="s">
        <v>5</v>
      </c>
      <c r="E35" s="28">
        <v>726</v>
      </c>
      <c r="F35" s="29">
        <f t="shared" si="0"/>
        <v>798.6</v>
      </c>
      <c r="G35" s="41">
        <v>35160</v>
      </c>
      <c r="H35" s="42">
        <f t="shared" si="1"/>
        <v>25526160</v>
      </c>
      <c r="I35" s="42">
        <f t="shared" si="2"/>
        <v>22973544</v>
      </c>
      <c r="J35" s="42">
        <f t="shared" si="3"/>
        <v>20420928</v>
      </c>
      <c r="K35" s="43">
        <f t="shared" si="4"/>
        <v>53000</v>
      </c>
      <c r="L35" s="23" t="s">
        <v>39</v>
      </c>
      <c r="M35" s="12"/>
    </row>
    <row r="36" spans="1:15" ht="16.5" x14ac:dyDescent="0.3">
      <c r="A36" s="25">
        <v>35</v>
      </c>
      <c r="B36" s="30">
        <v>2002</v>
      </c>
      <c r="C36" s="30">
        <v>20</v>
      </c>
      <c r="D36" s="27" t="s">
        <v>20</v>
      </c>
      <c r="E36" s="28">
        <v>983</v>
      </c>
      <c r="F36" s="29">
        <f t="shared" si="0"/>
        <v>1081.3000000000002</v>
      </c>
      <c r="G36" s="41">
        <v>35160</v>
      </c>
      <c r="H36" s="42">
        <f t="shared" si="1"/>
        <v>34562280</v>
      </c>
      <c r="I36" s="42">
        <f t="shared" si="2"/>
        <v>31106052</v>
      </c>
      <c r="J36" s="42">
        <f t="shared" si="3"/>
        <v>27649824</v>
      </c>
      <c r="K36" s="43">
        <f t="shared" si="4"/>
        <v>72000</v>
      </c>
      <c r="L36" s="23" t="s">
        <v>39</v>
      </c>
      <c r="M36" s="12"/>
    </row>
    <row r="37" spans="1:15" ht="16.5" x14ac:dyDescent="0.3">
      <c r="A37" s="25">
        <v>36</v>
      </c>
      <c r="B37" s="30">
        <v>2003</v>
      </c>
      <c r="C37" s="30">
        <v>20</v>
      </c>
      <c r="D37" s="27" t="s">
        <v>5</v>
      </c>
      <c r="E37" s="28">
        <v>766</v>
      </c>
      <c r="F37" s="29">
        <f t="shared" si="0"/>
        <v>842.6</v>
      </c>
      <c r="G37" s="41">
        <v>35160</v>
      </c>
      <c r="H37" s="42">
        <f t="shared" si="1"/>
        <v>26932560</v>
      </c>
      <c r="I37" s="42">
        <f t="shared" si="2"/>
        <v>24239304</v>
      </c>
      <c r="J37" s="42">
        <f t="shared" si="3"/>
        <v>21546048</v>
      </c>
      <c r="K37" s="43">
        <f t="shared" si="4"/>
        <v>56000</v>
      </c>
      <c r="L37" s="23" t="s">
        <v>39</v>
      </c>
      <c r="M37" s="12"/>
    </row>
    <row r="38" spans="1:15" ht="16.5" x14ac:dyDescent="0.3">
      <c r="A38" s="25">
        <v>37</v>
      </c>
      <c r="B38" s="30">
        <v>2004</v>
      </c>
      <c r="C38" s="30">
        <v>20</v>
      </c>
      <c r="D38" s="27" t="s">
        <v>5</v>
      </c>
      <c r="E38" s="28">
        <v>728</v>
      </c>
      <c r="F38" s="29">
        <f t="shared" si="0"/>
        <v>800.80000000000007</v>
      </c>
      <c r="G38" s="41">
        <v>35160</v>
      </c>
      <c r="H38" s="42">
        <f t="shared" si="1"/>
        <v>25596480</v>
      </c>
      <c r="I38" s="42">
        <f t="shared" si="2"/>
        <v>23036832</v>
      </c>
      <c r="J38" s="42">
        <f t="shared" si="3"/>
        <v>20477184</v>
      </c>
      <c r="K38" s="43">
        <f t="shared" si="4"/>
        <v>53500</v>
      </c>
      <c r="L38" s="23" t="s">
        <v>39</v>
      </c>
      <c r="M38" s="12"/>
    </row>
    <row r="39" spans="1:15" ht="16.5" x14ac:dyDescent="0.3">
      <c r="A39" s="25">
        <v>38</v>
      </c>
      <c r="B39" s="30">
        <v>2101</v>
      </c>
      <c r="C39" s="30">
        <v>21</v>
      </c>
      <c r="D39" s="27" t="s">
        <v>5</v>
      </c>
      <c r="E39" s="28">
        <v>726</v>
      </c>
      <c r="F39" s="29">
        <f t="shared" si="0"/>
        <v>798.6</v>
      </c>
      <c r="G39" s="41">
        <v>35280</v>
      </c>
      <c r="H39" s="42">
        <f t="shared" si="1"/>
        <v>25613280</v>
      </c>
      <c r="I39" s="42">
        <f t="shared" si="2"/>
        <v>23051952</v>
      </c>
      <c r="J39" s="42">
        <f t="shared" si="3"/>
        <v>20490624</v>
      </c>
      <c r="K39" s="43">
        <f t="shared" si="4"/>
        <v>53500</v>
      </c>
      <c r="L39" s="23" t="s">
        <v>39</v>
      </c>
      <c r="M39" s="12"/>
    </row>
    <row r="40" spans="1:15" ht="16.5" x14ac:dyDescent="0.3">
      <c r="A40" s="25">
        <v>39</v>
      </c>
      <c r="B40" s="30">
        <v>2102</v>
      </c>
      <c r="C40" s="30">
        <v>21</v>
      </c>
      <c r="D40" s="27" t="s">
        <v>20</v>
      </c>
      <c r="E40" s="28">
        <v>983</v>
      </c>
      <c r="F40" s="29">
        <f t="shared" si="0"/>
        <v>1081.3000000000002</v>
      </c>
      <c r="G40" s="41">
        <v>35280</v>
      </c>
      <c r="H40" s="42">
        <f t="shared" si="1"/>
        <v>34680240</v>
      </c>
      <c r="I40" s="42">
        <f t="shared" si="2"/>
        <v>31212216</v>
      </c>
      <c r="J40" s="42">
        <f t="shared" si="3"/>
        <v>27744192</v>
      </c>
      <c r="K40" s="43">
        <f t="shared" si="4"/>
        <v>72500</v>
      </c>
      <c r="L40" s="23" t="s">
        <v>39</v>
      </c>
      <c r="M40" s="12"/>
    </row>
    <row r="41" spans="1:15" ht="16.5" x14ac:dyDescent="0.3">
      <c r="A41" s="25">
        <v>40</v>
      </c>
      <c r="B41" s="30">
        <v>2103</v>
      </c>
      <c r="C41" s="30">
        <v>21</v>
      </c>
      <c r="D41" s="27" t="s">
        <v>5</v>
      </c>
      <c r="E41" s="28">
        <v>766</v>
      </c>
      <c r="F41" s="29">
        <f t="shared" si="0"/>
        <v>842.6</v>
      </c>
      <c r="G41" s="41">
        <v>35280</v>
      </c>
      <c r="H41" s="42">
        <f t="shared" si="1"/>
        <v>27024480</v>
      </c>
      <c r="I41" s="42">
        <f t="shared" si="2"/>
        <v>24322032</v>
      </c>
      <c r="J41" s="42">
        <f t="shared" si="3"/>
        <v>21619584</v>
      </c>
      <c r="K41" s="43">
        <f t="shared" si="4"/>
        <v>56500</v>
      </c>
      <c r="L41" s="23" t="s">
        <v>39</v>
      </c>
      <c r="M41" s="12"/>
    </row>
    <row r="42" spans="1:15" ht="16.5" x14ac:dyDescent="0.3">
      <c r="A42" s="25">
        <v>41</v>
      </c>
      <c r="B42" s="30">
        <v>2104</v>
      </c>
      <c r="C42" s="30">
        <v>21</v>
      </c>
      <c r="D42" s="27" t="s">
        <v>5</v>
      </c>
      <c r="E42" s="28">
        <v>728</v>
      </c>
      <c r="F42" s="29">
        <f t="shared" si="0"/>
        <v>800.80000000000007</v>
      </c>
      <c r="G42" s="41">
        <v>35280</v>
      </c>
      <c r="H42" s="42">
        <f t="shared" si="1"/>
        <v>25683840</v>
      </c>
      <c r="I42" s="42">
        <f t="shared" si="2"/>
        <v>23115456</v>
      </c>
      <c r="J42" s="42">
        <f t="shared" si="3"/>
        <v>20547072</v>
      </c>
      <c r="K42" s="43">
        <f t="shared" si="4"/>
        <v>53500</v>
      </c>
      <c r="L42" s="23" t="s">
        <v>39</v>
      </c>
      <c r="M42" s="12"/>
    </row>
    <row r="43" spans="1:15" ht="16.5" x14ac:dyDescent="0.3">
      <c r="A43" s="38" t="s">
        <v>4</v>
      </c>
      <c r="B43" s="38"/>
      <c r="C43" s="38"/>
      <c r="D43" s="38"/>
      <c r="E43" s="32">
        <f>SUM(E2:E42)</f>
        <v>31092</v>
      </c>
      <c r="F43" s="33">
        <f>SUM(F2:F42)</f>
        <v>34201.199999999983</v>
      </c>
      <c r="G43" s="41"/>
      <c r="H43" s="44">
        <f>SUM(H2:H42)</f>
        <v>1071807240</v>
      </c>
      <c r="I43" s="44">
        <f>SUM(I2:I42)</f>
        <v>964626516</v>
      </c>
      <c r="J43" s="44">
        <f>SUM(J2:J42)</f>
        <v>857445792</v>
      </c>
      <c r="K43" s="43"/>
      <c r="L43" s="5"/>
      <c r="M43" s="2"/>
      <c r="O43" s="3">
        <f>F43*3200</f>
        <v>109443839.99999994</v>
      </c>
    </row>
    <row r="44" spans="1:15" x14ac:dyDescent="0.25">
      <c r="L44" s="2"/>
      <c r="M44" s="2"/>
      <c r="O44" s="15">
        <f>O43*61%</f>
        <v>66760742.399999961</v>
      </c>
    </row>
    <row r="45" spans="1:15" x14ac:dyDescent="0.25">
      <c r="I45" s="46"/>
      <c r="J45" s="46"/>
      <c r="L45" s="2"/>
      <c r="M45" s="2"/>
    </row>
    <row r="46" spans="1:15" x14ac:dyDescent="0.25">
      <c r="I46" s="46"/>
      <c r="J46" s="46"/>
      <c r="L46" s="2"/>
      <c r="M46" s="2"/>
    </row>
    <row r="47" spans="1:15" x14ac:dyDescent="0.25">
      <c r="E47" s="36"/>
      <c r="F47" s="1"/>
      <c r="H47" s="47"/>
      <c r="I47" s="47"/>
      <c r="J47" s="47"/>
      <c r="L47" s="2"/>
      <c r="M47" s="2"/>
    </row>
    <row r="48" spans="1:15" x14ac:dyDescent="0.25">
      <c r="I48" s="46"/>
      <c r="J48" s="46"/>
    </row>
    <row r="52" spans="9:10" x14ac:dyDescent="0.25">
      <c r="I52" s="47"/>
      <c r="J52" s="47"/>
    </row>
  </sheetData>
  <mergeCells count="1">
    <mergeCell ref="A43:D4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7FD2A-F636-47CD-BAB1-1456B232E053}">
  <dimension ref="A1:O33"/>
  <sheetViews>
    <sheetView topLeftCell="A13" zoomScale="145" zoomScaleNormal="145" workbookViewId="0">
      <selection activeCell="E24" sqref="E24:F24"/>
    </sheetView>
  </sheetViews>
  <sheetFormatPr defaultRowHeight="15" x14ac:dyDescent="0.25"/>
  <cols>
    <col min="1" max="1" width="4" customWidth="1"/>
    <col min="2" max="2" width="5.7109375" style="34" customWidth="1"/>
    <col min="3" max="3" width="4.5703125" style="34" customWidth="1"/>
    <col min="4" max="4" width="6.140625" customWidth="1"/>
    <col min="5" max="5" width="7.28515625" style="35" customWidth="1"/>
    <col min="6" max="6" width="6.5703125" customWidth="1"/>
    <col min="7" max="7" width="7.7109375" style="45" customWidth="1"/>
    <col min="8" max="8" width="14.7109375" style="45" customWidth="1"/>
    <col min="9" max="9" width="14.85546875" style="45" customWidth="1"/>
    <col min="10" max="10" width="15.140625" style="45" customWidth="1"/>
    <col min="11" max="11" width="6.140625" style="45" customWidth="1"/>
    <col min="12" max="13" width="8.85546875" customWidth="1"/>
    <col min="15" max="15" width="18.7109375" bestFit="1" customWidth="1"/>
  </cols>
  <sheetData>
    <row r="1" spans="1:13" ht="60" customHeight="1" x14ac:dyDescent="0.25">
      <c r="A1" s="22" t="s">
        <v>0</v>
      </c>
      <c r="B1" s="22" t="s">
        <v>9</v>
      </c>
      <c r="C1" s="22" t="s">
        <v>1</v>
      </c>
      <c r="D1" s="22" t="s">
        <v>2</v>
      </c>
      <c r="E1" s="24" t="s">
        <v>32</v>
      </c>
      <c r="F1" s="22" t="s">
        <v>3</v>
      </c>
      <c r="G1" s="40" t="s">
        <v>55</v>
      </c>
      <c r="H1" s="40" t="s">
        <v>56</v>
      </c>
      <c r="I1" s="40" t="s">
        <v>57</v>
      </c>
      <c r="J1" s="40" t="s">
        <v>58</v>
      </c>
      <c r="K1" s="40" t="s">
        <v>59</v>
      </c>
      <c r="L1" s="22" t="s">
        <v>38</v>
      </c>
      <c r="M1" s="13"/>
    </row>
    <row r="2" spans="1:13" ht="15.75" customHeight="1" x14ac:dyDescent="0.3">
      <c r="A2" s="25">
        <v>1</v>
      </c>
      <c r="B2" s="26">
        <v>104</v>
      </c>
      <c r="C2" s="27">
        <v>1</v>
      </c>
      <c r="D2" s="27" t="s">
        <v>5</v>
      </c>
      <c r="E2" s="28">
        <v>716</v>
      </c>
      <c r="F2" s="29">
        <f>E2*1.1</f>
        <v>787.6</v>
      </c>
      <c r="G2" s="41">
        <v>33000</v>
      </c>
      <c r="H2" s="42">
        <v>0</v>
      </c>
      <c r="I2" s="42">
        <f t="shared" ref="I2:I23" si="0">H2*0.9</f>
        <v>0</v>
      </c>
      <c r="J2" s="42">
        <f t="shared" ref="J2:J23" si="1">H2*0.8</f>
        <v>0</v>
      </c>
      <c r="K2" s="43">
        <f t="shared" ref="K2:K23" si="2">MROUND((H2*0.025/12),500)</f>
        <v>0</v>
      </c>
      <c r="L2" s="23" t="s">
        <v>40</v>
      </c>
      <c r="M2" s="12"/>
    </row>
    <row r="3" spans="1:13" ht="15.75" customHeight="1" x14ac:dyDescent="0.3">
      <c r="A3" s="25">
        <v>2</v>
      </c>
      <c r="B3" s="26">
        <v>504</v>
      </c>
      <c r="C3" s="27">
        <v>5</v>
      </c>
      <c r="D3" s="27" t="s">
        <v>5</v>
      </c>
      <c r="E3" s="28">
        <v>728</v>
      </c>
      <c r="F3" s="29">
        <f t="shared" ref="F3:F23" si="3">E3*1.1</f>
        <v>800.80000000000007</v>
      </c>
      <c r="G3" s="41" t="e">
        <f>#REF!+120</f>
        <v>#REF!</v>
      </c>
      <c r="H3" s="42">
        <v>0</v>
      </c>
      <c r="I3" s="42">
        <f t="shared" si="0"/>
        <v>0</v>
      </c>
      <c r="J3" s="42">
        <f t="shared" si="1"/>
        <v>0</v>
      </c>
      <c r="K3" s="43">
        <f t="shared" si="2"/>
        <v>0</v>
      </c>
      <c r="L3" s="23" t="s">
        <v>40</v>
      </c>
      <c r="M3" s="12"/>
    </row>
    <row r="4" spans="1:13" ht="15.75" customHeight="1" x14ac:dyDescent="0.3">
      <c r="A4" s="25">
        <v>3</v>
      </c>
      <c r="B4" s="26">
        <v>702</v>
      </c>
      <c r="C4" s="27">
        <v>7</v>
      </c>
      <c r="D4" s="27" t="s">
        <v>20</v>
      </c>
      <c r="E4" s="28">
        <v>880</v>
      </c>
      <c r="F4" s="29">
        <f t="shared" si="3"/>
        <v>968.00000000000011</v>
      </c>
      <c r="G4" s="41" t="e">
        <f>#REF!+120</f>
        <v>#REF!</v>
      </c>
      <c r="H4" s="42">
        <v>0</v>
      </c>
      <c r="I4" s="42">
        <f t="shared" si="0"/>
        <v>0</v>
      </c>
      <c r="J4" s="42">
        <f t="shared" si="1"/>
        <v>0</v>
      </c>
      <c r="K4" s="43">
        <f t="shared" si="2"/>
        <v>0</v>
      </c>
      <c r="L4" s="23" t="s">
        <v>40</v>
      </c>
      <c r="M4" s="12"/>
    </row>
    <row r="5" spans="1:13" ht="15.75" customHeight="1" x14ac:dyDescent="0.3">
      <c r="A5" s="25">
        <v>4</v>
      </c>
      <c r="B5" s="26">
        <v>801</v>
      </c>
      <c r="C5" s="27">
        <v>8</v>
      </c>
      <c r="D5" s="27" t="s">
        <v>5</v>
      </c>
      <c r="E5" s="28">
        <v>726</v>
      </c>
      <c r="F5" s="29">
        <f t="shared" si="3"/>
        <v>798.6</v>
      </c>
      <c r="G5" s="41" t="e">
        <f>#REF!+120</f>
        <v>#REF!</v>
      </c>
      <c r="H5" s="42">
        <v>0</v>
      </c>
      <c r="I5" s="42">
        <f t="shared" si="0"/>
        <v>0</v>
      </c>
      <c r="J5" s="42">
        <f t="shared" si="1"/>
        <v>0</v>
      </c>
      <c r="K5" s="43">
        <f t="shared" si="2"/>
        <v>0</v>
      </c>
      <c r="L5" s="23" t="s">
        <v>40</v>
      </c>
      <c r="M5" s="12"/>
    </row>
    <row r="6" spans="1:13" ht="15.75" customHeight="1" x14ac:dyDescent="0.3">
      <c r="A6" s="25">
        <v>5</v>
      </c>
      <c r="B6" s="26">
        <v>802</v>
      </c>
      <c r="C6" s="27">
        <v>8</v>
      </c>
      <c r="D6" s="27" t="s">
        <v>20</v>
      </c>
      <c r="E6" s="28">
        <v>882</v>
      </c>
      <c r="F6" s="29">
        <f t="shared" si="3"/>
        <v>970.2</v>
      </c>
      <c r="G6" s="41" t="e">
        <f>G5</f>
        <v>#REF!</v>
      </c>
      <c r="H6" s="42">
        <v>0</v>
      </c>
      <c r="I6" s="42">
        <f t="shared" si="0"/>
        <v>0</v>
      </c>
      <c r="J6" s="42">
        <f t="shared" si="1"/>
        <v>0</v>
      </c>
      <c r="K6" s="43">
        <f t="shared" si="2"/>
        <v>0</v>
      </c>
      <c r="L6" s="23" t="s">
        <v>40</v>
      </c>
      <c r="M6" s="12"/>
    </row>
    <row r="7" spans="1:13" ht="15.75" customHeight="1" x14ac:dyDescent="0.3">
      <c r="A7" s="25">
        <v>6</v>
      </c>
      <c r="B7" s="30">
        <v>902</v>
      </c>
      <c r="C7" s="30">
        <v>9</v>
      </c>
      <c r="D7" s="27" t="s">
        <v>20</v>
      </c>
      <c r="E7" s="28">
        <v>927</v>
      </c>
      <c r="F7" s="29">
        <f t="shared" si="3"/>
        <v>1019.7</v>
      </c>
      <c r="G7" s="41" t="e">
        <f>#REF!</f>
        <v>#REF!</v>
      </c>
      <c r="H7" s="42">
        <v>0</v>
      </c>
      <c r="I7" s="42">
        <f t="shared" si="0"/>
        <v>0</v>
      </c>
      <c r="J7" s="42">
        <f t="shared" si="1"/>
        <v>0</v>
      </c>
      <c r="K7" s="43">
        <f t="shared" si="2"/>
        <v>0</v>
      </c>
      <c r="L7" s="23" t="s">
        <v>40</v>
      </c>
      <c r="M7" s="12"/>
    </row>
    <row r="8" spans="1:13" ht="15.75" customHeight="1" x14ac:dyDescent="0.3">
      <c r="A8" s="25">
        <v>7</v>
      </c>
      <c r="B8" s="30">
        <v>903</v>
      </c>
      <c r="C8" s="30">
        <v>9</v>
      </c>
      <c r="D8" s="27" t="s">
        <v>5</v>
      </c>
      <c r="E8" s="28">
        <v>744</v>
      </c>
      <c r="F8" s="29">
        <f t="shared" si="3"/>
        <v>818.40000000000009</v>
      </c>
      <c r="G8" s="41" t="e">
        <f>G7</f>
        <v>#REF!</v>
      </c>
      <c r="H8" s="42">
        <v>0</v>
      </c>
      <c r="I8" s="42">
        <f t="shared" si="0"/>
        <v>0</v>
      </c>
      <c r="J8" s="42">
        <f t="shared" si="1"/>
        <v>0</v>
      </c>
      <c r="K8" s="43">
        <f t="shared" si="2"/>
        <v>0</v>
      </c>
      <c r="L8" s="23" t="s">
        <v>40</v>
      </c>
      <c r="M8" s="12"/>
    </row>
    <row r="9" spans="1:13" ht="15.75" customHeight="1" x14ac:dyDescent="0.3">
      <c r="A9" s="25">
        <v>8</v>
      </c>
      <c r="B9" s="30">
        <v>904</v>
      </c>
      <c r="C9" s="30">
        <v>9</v>
      </c>
      <c r="D9" s="27" t="s">
        <v>5</v>
      </c>
      <c r="E9" s="28">
        <v>728</v>
      </c>
      <c r="F9" s="29">
        <f t="shared" si="3"/>
        <v>800.80000000000007</v>
      </c>
      <c r="G9" s="41" t="e">
        <f>G8</f>
        <v>#REF!</v>
      </c>
      <c r="H9" s="42">
        <v>0</v>
      </c>
      <c r="I9" s="42">
        <f t="shared" si="0"/>
        <v>0</v>
      </c>
      <c r="J9" s="42">
        <f t="shared" si="1"/>
        <v>0</v>
      </c>
      <c r="K9" s="43">
        <f t="shared" si="2"/>
        <v>0</v>
      </c>
      <c r="L9" s="23" t="s">
        <v>40</v>
      </c>
      <c r="M9" s="12"/>
    </row>
    <row r="10" spans="1:13" ht="15.75" customHeight="1" x14ac:dyDescent="0.3">
      <c r="A10" s="25">
        <v>9</v>
      </c>
      <c r="B10" s="30">
        <v>1002</v>
      </c>
      <c r="C10" s="30">
        <v>10</v>
      </c>
      <c r="D10" s="27" t="s">
        <v>20</v>
      </c>
      <c r="E10" s="28">
        <v>927</v>
      </c>
      <c r="F10" s="29">
        <f t="shared" si="3"/>
        <v>1019.7</v>
      </c>
      <c r="G10" s="41" t="e">
        <f>#REF!</f>
        <v>#REF!</v>
      </c>
      <c r="H10" s="42">
        <v>0</v>
      </c>
      <c r="I10" s="42">
        <f t="shared" si="0"/>
        <v>0</v>
      </c>
      <c r="J10" s="42">
        <f t="shared" si="1"/>
        <v>0</v>
      </c>
      <c r="K10" s="43">
        <f t="shared" si="2"/>
        <v>0</v>
      </c>
      <c r="L10" s="23" t="s">
        <v>40</v>
      </c>
      <c r="M10" s="12"/>
    </row>
    <row r="11" spans="1:13" ht="15.75" customHeight="1" x14ac:dyDescent="0.3">
      <c r="A11" s="25">
        <v>10</v>
      </c>
      <c r="B11" s="30">
        <v>1102</v>
      </c>
      <c r="C11" s="30">
        <v>11</v>
      </c>
      <c r="D11" s="27" t="s">
        <v>20</v>
      </c>
      <c r="E11" s="28">
        <v>927</v>
      </c>
      <c r="F11" s="29">
        <f t="shared" si="3"/>
        <v>1019.7</v>
      </c>
      <c r="G11" s="41" t="e">
        <f>#REF!</f>
        <v>#REF!</v>
      </c>
      <c r="H11" s="42">
        <v>0</v>
      </c>
      <c r="I11" s="42">
        <f t="shared" si="0"/>
        <v>0</v>
      </c>
      <c r="J11" s="42">
        <f t="shared" si="1"/>
        <v>0</v>
      </c>
      <c r="K11" s="43">
        <f t="shared" si="2"/>
        <v>0</v>
      </c>
      <c r="L11" s="23" t="s">
        <v>40</v>
      </c>
      <c r="M11" s="12"/>
    </row>
    <row r="12" spans="1:13" ht="15.75" customHeight="1" x14ac:dyDescent="0.3">
      <c r="A12" s="25">
        <v>11</v>
      </c>
      <c r="B12" s="30">
        <v>1103</v>
      </c>
      <c r="C12" s="30">
        <v>11</v>
      </c>
      <c r="D12" s="27" t="s">
        <v>5</v>
      </c>
      <c r="E12" s="28">
        <v>744</v>
      </c>
      <c r="F12" s="29">
        <f t="shared" si="3"/>
        <v>818.40000000000009</v>
      </c>
      <c r="G12" s="41" t="e">
        <f>G11</f>
        <v>#REF!</v>
      </c>
      <c r="H12" s="42">
        <v>0</v>
      </c>
      <c r="I12" s="42">
        <f t="shared" si="0"/>
        <v>0</v>
      </c>
      <c r="J12" s="42">
        <f t="shared" si="1"/>
        <v>0</v>
      </c>
      <c r="K12" s="43">
        <f t="shared" si="2"/>
        <v>0</v>
      </c>
      <c r="L12" s="23" t="s">
        <v>40</v>
      </c>
      <c r="M12" s="12"/>
    </row>
    <row r="13" spans="1:13" ht="15.75" customHeight="1" x14ac:dyDescent="0.3">
      <c r="A13" s="25">
        <v>12</v>
      </c>
      <c r="B13" s="30">
        <v>1104</v>
      </c>
      <c r="C13" s="30">
        <v>11</v>
      </c>
      <c r="D13" s="27" t="s">
        <v>5</v>
      </c>
      <c r="E13" s="28">
        <v>728</v>
      </c>
      <c r="F13" s="29">
        <f t="shared" si="3"/>
        <v>800.80000000000007</v>
      </c>
      <c r="G13" s="41" t="e">
        <f>G12</f>
        <v>#REF!</v>
      </c>
      <c r="H13" s="42">
        <v>0</v>
      </c>
      <c r="I13" s="42">
        <f t="shared" si="0"/>
        <v>0</v>
      </c>
      <c r="J13" s="42">
        <f t="shared" si="1"/>
        <v>0</v>
      </c>
      <c r="K13" s="43">
        <f t="shared" si="2"/>
        <v>0</v>
      </c>
      <c r="L13" s="23" t="s">
        <v>40</v>
      </c>
      <c r="M13" s="12"/>
    </row>
    <row r="14" spans="1:13" ht="15.75" customHeight="1" x14ac:dyDescent="0.3">
      <c r="A14" s="25">
        <v>13</v>
      </c>
      <c r="B14" s="30">
        <v>1202</v>
      </c>
      <c r="C14" s="30">
        <v>12</v>
      </c>
      <c r="D14" s="27" t="s">
        <v>20</v>
      </c>
      <c r="E14" s="28">
        <v>927</v>
      </c>
      <c r="F14" s="29">
        <f t="shared" si="3"/>
        <v>1019.7</v>
      </c>
      <c r="G14" s="41" t="e">
        <f>#REF!</f>
        <v>#REF!</v>
      </c>
      <c r="H14" s="42">
        <v>0</v>
      </c>
      <c r="I14" s="42">
        <f t="shared" si="0"/>
        <v>0</v>
      </c>
      <c r="J14" s="42">
        <f t="shared" si="1"/>
        <v>0</v>
      </c>
      <c r="K14" s="43">
        <f t="shared" si="2"/>
        <v>0</v>
      </c>
      <c r="L14" s="23" t="s">
        <v>40</v>
      </c>
      <c r="M14" s="12"/>
    </row>
    <row r="15" spans="1:13" ht="15.75" customHeight="1" x14ac:dyDescent="0.3">
      <c r="A15" s="25">
        <v>14</v>
      </c>
      <c r="B15" s="30">
        <v>1204</v>
      </c>
      <c r="C15" s="30">
        <v>12</v>
      </c>
      <c r="D15" s="27" t="s">
        <v>5</v>
      </c>
      <c r="E15" s="28">
        <v>728</v>
      </c>
      <c r="F15" s="29">
        <f t="shared" si="3"/>
        <v>800.80000000000007</v>
      </c>
      <c r="G15" s="41" t="e">
        <f>#REF!</f>
        <v>#REF!</v>
      </c>
      <c r="H15" s="42">
        <v>0</v>
      </c>
      <c r="I15" s="42">
        <f t="shared" si="0"/>
        <v>0</v>
      </c>
      <c r="J15" s="42">
        <f t="shared" si="1"/>
        <v>0</v>
      </c>
      <c r="K15" s="43">
        <f t="shared" si="2"/>
        <v>0</v>
      </c>
      <c r="L15" s="23" t="s">
        <v>40</v>
      </c>
      <c r="M15" s="12"/>
    </row>
    <row r="16" spans="1:13" ht="15.75" customHeight="1" x14ac:dyDescent="0.3">
      <c r="A16" s="25">
        <v>15</v>
      </c>
      <c r="B16" s="30">
        <v>1302</v>
      </c>
      <c r="C16" s="30">
        <v>13</v>
      </c>
      <c r="D16" s="27" t="s">
        <v>20</v>
      </c>
      <c r="E16" s="28">
        <v>927</v>
      </c>
      <c r="F16" s="29">
        <f t="shared" si="3"/>
        <v>1019.7</v>
      </c>
      <c r="G16" s="41" t="e">
        <f>#REF!</f>
        <v>#REF!</v>
      </c>
      <c r="H16" s="42">
        <v>0</v>
      </c>
      <c r="I16" s="42">
        <f t="shared" si="0"/>
        <v>0</v>
      </c>
      <c r="J16" s="42">
        <f t="shared" si="1"/>
        <v>0</v>
      </c>
      <c r="K16" s="43">
        <f t="shared" si="2"/>
        <v>0</v>
      </c>
      <c r="L16" s="23" t="s">
        <v>40</v>
      </c>
      <c r="M16" s="12"/>
    </row>
    <row r="17" spans="1:15" ht="15.75" customHeight="1" x14ac:dyDescent="0.3">
      <c r="A17" s="25">
        <v>16</v>
      </c>
      <c r="B17" s="30">
        <v>1303</v>
      </c>
      <c r="C17" s="30">
        <v>13</v>
      </c>
      <c r="D17" s="27" t="s">
        <v>5</v>
      </c>
      <c r="E17" s="28">
        <v>766</v>
      </c>
      <c r="F17" s="29">
        <f t="shared" si="3"/>
        <v>842.6</v>
      </c>
      <c r="G17" s="41" t="e">
        <f>G16</f>
        <v>#REF!</v>
      </c>
      <c r="H17" s="42">
        <v>0</v>
      </c>
      <c r="I17" s="42">
        <f t="shared" si="0"/>
        <v>0</v>
      </c>
      <c r="J17" s="42">
        <f t="shared" si="1"/>
        <v>0</v>
      </c>
      <c r="K17" s="43">
        <f t="shared" si="2"/>
        <v>0</v>
      </c>
      <c r="L17" s="23" t="s">
        <v>40</v>
      </c>
      <c r="M17" s="12"/>
    </row>
    <row r="18" spans="1:15" ht="15.75" customHeight="1" x14ac:dyDescent="0.3">
      <c r="A18" s="25">
        <v>17</v>
      </c>
      <c r="B18" s="30">
        <v>1502</v>
      </c>
      <c r="C18" s="30">
        <v>15</v>
      </c>
      <c r="D18" s="27" t="s">
        <v>20</v>
      </c>
      <c r="E18" s="28">
        <v>983</v>
      </c>
      <c r="F18" s="29">
        <f t="shared" si="3"/>
        <v>1081.3000000000002</v>
      </c>
      <c r="G18" s="41" t="e">
        <f>#REF!</f>
        <v>#REF!</v>
      </c>
      <c r="H18" s="42">
        <v>0</v>
      </c>
      <c r="I18" s="42">
        <f t="shared" si="0"/>
        <v>0</v>
      </c>
      <c r="J18" s="42">
        <f t="shared" si="1"/>
        <v>0</v>
      </c>
      <c r="K18" s="43">
        <f t="shared" si="2"/>
        <v>0</v>
      </c>
      <c r="L18" s="23" t="s">
        <v>40</v>
      </c>
      <c r="M18" s="12"/>
    </row>
    <row r="19" spans="1:15" ht="15.75" customHeight="1" x14ac:dyDescent="0.3">
      <c r="A19" s="25">
        <v>18</v>
      </c>
      <c r="B19" s="30">
        <v>1702</v>
      </c>
      <c r="C19" s="30">
        <v>17</v>
      </c>
      <c r="D19" s="27" t="s">
        <v>20</v>
      </c>
      <c r="E19" s="28">
        <v>983</v>
      </c>
      <c r="F19" s="29">
        <f t="shared" si="3"/>
        <v>1081.3000000000002</v>
      </c>
      <c r="G19" s="41" t="e">
        <f>#REF!</f>
        <v>#REF!</v>
      </c>
      <c r="H19" s="42">
        <v>0</v>
      </c>
      <c r="I19" s="42">
        <f t="shared" si="0"/>
        <v>0</v>
      </c>
      <c r="J19" s="42">
        <f t="shared" si="1"/>
        <v>0</v>
      </c>
      <c r="K19" s="43">
        <f t="shared" si="2"/>
        <v>0</v>
      </c>
      <c r="L19" s="23" t="s">
        <v>40</v>
      </c>
      <c r="M19" s="12"/>
    </row>
    <row r="20" spans="1:15" ht="15.75" customHeight="1" x14ac:dyDescent="0.3">
      <c r="A20" s="25">
        <v>19</v>
      </c>
      <c r="B20" s="30">
        <v>1802</v>
      </c>
      <c r="C20" s="30">
        <v>18</v>
      </c>
      <c r="D20" s="27" t="s">
        <v>20</v>
      </c>
      <c r="E20" s="28">
        <v>983</v>
      </c>
      <c r="F20" s="29">
        <f t="shared" si="3"/>
        <v>1081.3000000000002</v>
      </c>
      <c r="G20" s="41" t="e">
        <f>#REF!</f>
        <v>#REF!</v>
      </c>
      <c r="H20" s="42">
        <v>0</v>
      </c>
      <c r="I20" s="42">
        <f t="shared" si="0"/>
        <v>0</v>
      </c>
      <c r="J20" s="42">
        <f t="shared" si="1"/>
        <v>0</v>
      </c>
      <c r="K20" s="43">
        <f t="shared" si="2"/>
        <v>0</v>
      </c>
      <c r="L20" s="23" t="s">
        <v>40</v>
      </c>
      <c r="M20" s="12"/>
    </row>
    <row r="21" spans="1:15" ht="15.75" customHeight="1" x14ac:dyDescent="0.3">
      <c r="A21" s="25">
        <v>20</v>
      </c>
      <c r="B21" s="30">
        <v>1803</v>
      </c>
      <c r="C21" s="30">
        <v>18</v>
      </c>
      <c r="D21" s="27" t="s">
        <v>5</v>
      </c>
      <c r="E21" s="28">
        <v>766</v>
      </c>
      <c r="F21" s="29">
        <f t="shared" si="3"/>
        <v>842.6</v>
      </c>
      <c r="G21" s="41" t="e">
        <f>G20</f>
        <v>#REF!</v>
      </c>
      <c r="H21" s="42">
        <v>0</v>
      </c>
      <c r="I21" s="42">
        <f t="shared" si="0"/>
        <v>0</v>
      </c>
      <c r="J21" s="42">
        <f t="shared" si="1"/>
        <v>0</v>
      </c>
      <c r="K21" s="43">
        <f t="shared" si="2"/>
        <v>0</v>
      </c>
      <c r="L21" s="23" t="s">
        <v>40</v>
      </c>
      <c r="M21" s="12"/>
    </row>
    <row r="22" spans="1:15" ht="15.75" customHeight="1" x14ac:dyDescent="0.3">
      <c r="A22" s="25">
        <v>21</v>
      </c>
      <c r="B22" s="30">
        <v>1804</v>
      </c>
      <c r="C22" s="30">
        <v>18</v>
      </c>
      <c r="D22" s="27" t="s">
        <v>5</v>
      </c>
      <c r="E22" s="28">
        <v>728</v>
      </c>
      <c r="F22" s="29">
        <f t="shared" si="3"/>
        <v>800.80000000000007</v>
      </c>
      <c r="G22" s="41" t="e">
        <f>G21</f>
        <v>#REF!</v>
      </c>
      <c r="H22" s="42">
        <v>0</v>
      </c>
      <c r="I22" s="42">
        <f t="shared" si="0"/>
        <v>0</v>
      </c>
      <c r="J22" s="42">
        <f t="shared" si="1"/>
        <v>0</v>
      </c>
      <c r="K22" s="43">
        <f t="shared" si="2"/>
        <v>0</v>
      </c>
      <c r="L22" s="23" t="s">
        <v>40</v>
      </c>
      <c r="M22" s="12"/>
    </row>
    <row r="23" spans="1:15" ht="15.75" customHeight="1" x14ac:dyDescent="0.3">
      <c r="A23" s="25">
        <v>22</v>
      </c>
      <c r="B23" s="30">
        <v>1902</v>
      </c>
      <c r="C23" s="30">
        <v>19</v>
      </c>
      <c r="D23" s="27" t="s">
        <v>20</v>
      </c>
      <c r="E23" s="28">
        <v>983</v>
      </c>
      <c r="F23" s="29">
        <f t="shared" si="3"/>
        <v>1081.3000000000002</v>
      </c>
      <c r="G23" s="41" t="e">
        <f>#REF!</f>
        <v>#REF!</v>
      </c>
      <c r="H23" s="42">
        <v>0</v>
      </c>
      <c r="I23" s="42">
        <f t="shared" si="0"/>
        <v>0</v>
      </c>
      <c r="J23" s="42">
        <f t="shared" si="1"/>
        <v>0</v>
      </c>
      <c r="K23" s="43">
        <f t="shared" si="2"/>
        <v>0</v>
      </c>
      <c r="L23" s="23" t="s">
        <v>40</v>
      </c>
      <c r="M23" s="12"/>
    </row>
    <row r="24" spans="1:15" ht="16.5" x14ac:dyDescent="0.3">
      <c r="A24" s="38" t="s">
        <v>4</v>
      </c>
      <c r="B24" s="38"/>
      <c r="C24" s="38"/>
      <c r="D24" s="38"/>
      <c r="E24" s="32">
        <f>SUM(E2:E23)</f>
        <v>18431</v>
      </c>
      <c r="F24" s="33">
        <f>SUM(F2:F23)</f>
        <v>20274.099999999995</v>
      </c>
      <c r="G24" s="41"/>
      <c r="H24" s="44">
        <f>SUM(H2:H23)</f>
        <v>0</v>
      </c>
      <c r="I24" s="44">
        <f>SUM(I2:I23)</f>
        <v>0</v>
      </c>
      <c r="J24" s="44">
        <f>SUM(J2:J23)</f>
        <v>0</v>
      </c>
      <c r="K24" s="43"/>
      <c r="L24" s="5"/>
      <c r="M24" s="2"/>
      <c r="O24" s="3">
        <f>F24*3200</f>
        <v>64877119.999999985</v>
      </c>
    </row>
    <row r="25" spans="1:15" x14ac:dyDescent="0.25">
      <c r="L25" s="2"/>
      <c r="M25" s="2"/>
      <c r="O25" s="15">
        <f>O24*61%</f>
        <v>39575043.199999988</v>
      </c>
    </row>
    <row r="26" spans="1:15" x14ac:dyDescent="0.25">
      <c r="I26" s="46"/>
      <c r="J26" s="46"/>
      <c r="L26" s="2"/>
      <c r="M26" s="2"/>
    </row>
    <row r="27" spans="1:15" x14ac:dyDescent="0.25">
      <c r="I27" s="46"/>
      <c r="J27" s="46"/>
      <c r="L27" s="2"/>
      <c r="M27" s="2"/>
    </row>
    <row r="28" spans="1:15" x14ac:dyDescent="0.25">
      <c r="E28" s="36"/>
      <c r="F28" s="1"/>
      <c r="H28" s="47"/>
      <c r="I28" s="47"/>
      <c r="J28" s="47"/>
      <c r="L28" s="2"/>
      <c r="M28" s="2"/>
    </row>
    <row r="29" spans="1:15" x14ac:dyDescent="0.25">
      <c r="I29" s="46"/>
      <c r="J29" s="46"/>
    </row>
    <row r="33" spans="9:10" x14ac:dyDescent="0.25">
      <c r="I33" s="47"/>
      <c r="J33" s="47"/>
    </row>
  </sheetData>
  <mergeCells count="1">
    <mergeCell ref="A24:D2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62DF6-2AA0-4610-8008-93BE957DC679}">
  <dimension ref="A1:N61"/>
  <sheetViews>
    <sheetView tabSelected="1" zoomScale="145" zoomScaleNormal="145" workbookViewId="0">
      <selection activeCell="F2" sqref="F2"/>
    </sheetView>
  </sheetViews>
  <sheetFormatPr defaultRowHeight="15" x14ac:dyDescent="0.25"/>
  <cols>
    <col min="1" max="1" width="4" customWidth="1"/>
    <col min="2" max="2" width="5.7109375" style="34" customWidth="1"/>
    <col min="3" max="3" width="4.5703125" style="34" customWidth="1"/>
    <col min="4" max="4" width="6.140625" customWidth="1"/>
    <col min="5" max="5" width="7.28515625" style="35" customWidth="1"/>
    <col min="6" max="6" width="6.5703125" customWidth="1"/>
    <col min="7" max="7" width="7.7109375" style="45" customWidth="1"/>
    <col min="8" max="8" width="14.7109375" style="45" customWidth="1"/>
    <col min="9" max="9" width="14.85546875" style="45" customWidth="1"/>
    <col min="10" max="10" width="15.140625" style="45" customWidth="1"/>
    <col min="11" max="11" width="6.140625" style="45" customWidth="1"/>
    <col min="12" max="12" width="8.85546875" style="48" customWidth="1"/>
    <col min="14" max="14" width="18.7109375" bestFit="1" customWidth="1"/>
  </cols>
  <sheetData>
    <row r="1" spans="1:14" ht="49.5" customHeight="1" x14ac:dyDescent="0.25">
      <c r="A1" s="22" t="s">
        <v>0</v>
      </c>
      <c r="B1" s="22" t="s">
        <v>9</v>
      </c>
      <c r="C1" s="22" t="s">
        <v>1</v>
      </c>
      <c r="D1" s="22" t="s">
        <v>2</v>
      </c>
      <c r="E1" s="24" t="s">
        <v>32</v>
      </c>
      <c r="F1" s="22" t="s">
        <v>3</v>
      </c>
      <c r="G1" s="40" t="s">
        <v>55</v>
      </c>
      <c r="H1" s="40" t="s">
        <v>56</v>
      </c>
      <c r="I1" s="40" t="s">
        <v>57</v>
      </c>
      <c r="J1" s="40" t="s">
        <v>58</v>
      </c>
      <c r="K1" s="40" t="s">
        <v>59</v>
      </c>
      <c r="L1" s="22" t="s">
        <v>38</v>
      </c>
    </row>
    <row r="2" spans="1:14" ht="15.75" customHeight="1" x14ac:dyDescent="0.3">
      <c r="A2" s="25">
        <v>1</v>
      </c>
      <c r="B2" s="26">
        <v>101</v>
      </c>
      <c r="C2" s="27">
        <v>1</v>
      </c>
      <c r="D2" s="27" t="s">
        <v>5</v>
      </c>
      <c r="E2" s="28">
        <v>546</v>
      </c>
      <c r="F2" s="29">
        <f>E2*1.1</f>
        <v>600.6</v>
      </c>
      <c r="G2" s="41">
        <v>33000</v>
      </c>
      <c r="H2" s="42">
        <f>E2*G2</f>
        <v>18018000</v>
      </c>
      <c r="I2" s="42">
        <f t="shared" ref="I2:I51" si="0">H2*0.9</f>
        <v>16216200</v>
      </c>
      <c r="J2" s="42">
        <f t="shared" ref="J2:J51" si="1">H2*0.8</f>
        <v>14414400</v>
      </c>
      <c r="K2" s="43">
        <f t="shared" ref="K2:K51" si="2">MROUND((H2*0.025/12),500)</f>
        <v>37500</v>
      </c>
      <c r="L2" s="23" t="s">
        <v>39</v>
      </c>
      <c r="N2" s="15">
        <f>H2/F2</f>
        <v>30000</v>
      </c>
    </row>
    <row r="3" spans="1:14" ht="15.75" customHeight="1" x14ac:dyDescent="0.3">
      <c r="A3" s="25">
        <v>2</v>
      </c>
      <c r="B3" s="26">
        <v>201</v>
      </c>
      <c r="C3" s="27">
        <v>2</v>
      </c>
      <c r="D3" s="27" t="s">
        <v>5</v>
      </c>
      <c r="E3" s="28">
        <v>573</v>
      </c>
      <c r="F3" s="29">
        <f t="shared" ref="F3:F51" si="3">E3*1.1</f>
        <v>630.30000000000007</v>
      </c>
      <c r="G3" s="41">
        <f>G2</f>
        <v>33000</v>
      </c>
      <c r="H3" s="42">
        <f t="shared" ref="H3:H51" si="4">E3*G3</f>
        <v>18909000</v>
      </c>
      <c r="I3" s="42">
        <f t="shared" ref="I3:I51" si="5">H3*0.9</f>
        <v>17018100</v>
      </c>
      <c r="J3" s="42">
        <f t="shared" ref="J3:J51" si="6">H3*0.8</f>
        <v>15127200</v>
      </c>
      <c r="K3" s="43">
        <f t="shared" ref="K3:K51" si="7">MROUND((H3*0.025/12),500)</f>
        <v>39500</v>
      </c>
      <c r="L3" s="23" t="s">
        <v>39</v>
      </c>
    </row>
    <row r="4" spans="1:14" ht="15.75" customHeight="1" x14ac:dyDescent="0.3">
      <c r="A4" s="25">
        <v>3</v>
      </c>
      <c r="B4" s="26">
        <v>301</v>
      </c>
      <c r="C4" s="27">
        <v>3</v>
      </c>
      <c r="D4" s="27" t="s">
        <v>5</v>
      </c>
      <c r="E4" s="28">
        <v>573</v>
      </c>
      <c r="F4" s="29">
        <f t="shared" si="3"/>
        <v>630.30000000000007</v>
      </c>
      <c r="G4" s="41">
        <f>G3+120</f>
        <v>33120</v>
      </c>
      <c r="H4" s="42">
        <v>0</v>
      </c>
      <c r="I4" s="42">
        <f t="shared" si="5"/>
        <v>0</v>
      </c>
      <c r="J4" s="42">
        <f t="shared" si="6"/>
        <v>0</v>
      </c>
      <c r="K4" s="43">
        <f t="shared" si="7"/>
        <v>0</v>
      </c>
      <c r="L4" s="23" t="s">
        <v>40</v>
      </c>
    </row>
    <row r="5" spans="1:14" ht="15.75" customHeight="1" x14ac:dyDescent="0.3">
      <c r="A5" s="25">
        <v>4</v>
      </c>
      <c r="B5" s="26">
        <v>401</v>
      </c>
      <c r="C5" s="27">
        <v>4</v>
      </c>
      <c r="D5" s="27" t="s">
        <v>5</v>
      </c>
      <c r="E5" s="28">
        <v>595</v>
      </c>
      <c r="F5" s="29">
        <f t="shared" si="3"/>
        <v>654.5</v>
      </c>
      <c r="G5" s="41">
        <f>G4+120</f>
        <v>33240</v>
      </c>
      <c r="H5" s="42">
        <v>0</v>
      </c>
      <c r="I5" s="42">
        <f t="shared" si="5"/>
        <v>0</v>
      </c>
      <c r="J5" s="42">
        <f t="shared" si="6"/>
        <v>0</v>
      </c>
      <c r="K5" s="43">
        <f t="shared" si="7"/>
        <v>0</v>
      </c>
      <c r="L5" s="23" t="s">
        <v>40</v>
      </c>
    </row>
    <row r="6" spans="1:14" ht="15.75" customHeight="1" x14ac:dyDescent="0.3">
      <c r="A6" s="25">
        <v>5</v>
      </c>
      <c r="B6" s="26">
        <v>501</v>
      </c>
      <c r="C6" s="27">
        <v>5</v>
      </c>
      <c r="D6" s="27" t="s">
        <v>5</v>
      </c>
      <c r="E6" s="28">
        <v>625</v>
      </c>
      <c r="F6" s="29">
        <f t="shared" si="3"/>
        <v>687.5</v>
      </c>
      <c r="G6" s="41">
        <f>G5+120</f>
        <v>33360</v>
      </c>
      <c r="H6" s="42">
        <v>0</v>
      </c>
      <c r="I6" s="42">
        <f t="shared" si="5"/>
        <v>0</v>
      </c>
      <c r="J6" s="42">
        <f t="shared" si="6"/>
        <v>0</v>
      </c>
      <c r="K6" s="43">
        <f t="shared" si="7"/>
        <v>0</v>
      </c>
      <c r="L6" s="23" t="s">
        <v>40</v>
      </c>
    </row>
    <row r="7" spans="1:14" ht="15.75" customHeight="1" x14ac:dyDescent="0.3">
      <c r="A7" s="25">
        <v>6</v>
      </c>
      <c r="B7" s="26">
        <v>601</v>
      </c>
      <c r="C7" s="27">
        <v>6</v>
      </c>
      <c r="D7" s="27" t="s">
        <v>5</v>
      </c>
      <c r="E7" s="28">
        <v>651</v>
      </c>
      <c r="F7" s="29">
        <f t="shared" si="3"/>
        <v>716.1</v>
      </c>
      <c r="G7" s="41">
        <f>G6+120</f>
        <v>33480</v>
      </c>
      <c r="H7" s="42">
        <f t="shared" si="4"/>
        <v>21795480</v>
      </c>
      <c r="I7" s="42">
        <f t="shared" si="5"/>
        <v>19615932</v>
      </c>
      <c r="J7" s="42">
        <f t="shared" si="6"/>
        <v>17436384</v>
      </c>
      <c r="K7" s="43">
        <f t="shared" si="7"/>
        <v>45500</v>
      </c>
      <c r="L7" s="23" t="s">
        <v>39</v>
      </c>
    </row>
    <row r="8" spans="1:14" ht="15.75" customHeight="1" x14ac:dyDescent="0.3">
      <c r="A8" s="25">
        <v>7</v>
      </c>
      <c r="B8" s="26">
        <v>801</v>
      </c>
      <c r="C8" s="27">
        <v>8</v>
      </c>
      <c r="D8" s="27" t="s">
        <v>5</v>
      </c>
      <c r="E8" s="28">
        <v>651</v>
      </c>
      <c r="F8" s="29">
        <f t="shared" si="3"/>
        <v>716.1</v>
      </c>
      <c r="G8" s="41">
        <f>G7+120+120</f>
        <v>33720</v>
      </c>
      <c r="H8" s="42">
        <f t="shared" si="4"/>
        <v>21951720</v>
      </c>
      <c r="I8" s="42">
        <f t="shared" si="5"/>
        <v>19756548</v>
      </c>
      <c r="J8" s="42">
        <f t="shared" si="6"/>
        <v>17561376</v>
      </c>
      <c r="K8" s="43">
        <f t="shared" si="7"/>
        <v>45500</v>
      </c>
      <c r="L8" s="23" t="s">
        <v>39</v>
      </c>
    </row>
    <row r="9" spans="1:14" ht="15.75" customHeight="1" x14ac:dyDescent="0.3">
      <c r="A9" s="25">
        <v>8</v>
      </c>
      <c r="B9" s="26">
        <v>802</v>
      </c>
      <c r="C9" s="27">
        <v>8</v>
      </c>
      <c r="D9" s="27" t="s">
        <v>33</v>
      </c>
      <c r="E9" s="28">
        <v>378</v>
      </c>
      <c r="F9" s="29">
        <f t="shared" si="3"/>
        <v>415.8</v>
      </c>
      <c r="G9" s="41">
        <f>G8</f>
        <v>33720</v>
      </c>
      <c r="H9" s="42">
        <v>0</v>
      </c>
      <c r="I9" s="42">
        <f t="shared" si="5"/>
        <v>0</v>
      </c>
      <c r="J9" s="42">
        <f t="shared" si="6"/>
        <v>0</v>
      </c>
      <c r="K9" s="43">
        <f t="shared" si="7"/>
        <v>0</v>
      </c>
      <c r="L9" s="23" t="s">
        <v>40</v>
      </c>
    </row>
    <row r="10" spans="1:14" ht="15.75" customHeight="1" x14ac:dyDescent="0.3">
      <c r="A10" s="25">
        <v>9</v>
      </c>
      <c r="B10" s="26">
        <v>803</v>
      </c>
      <c r="C10" s="27">
        <v>8</v>
      </c>
      <c r="D10" s="27" t="s">
        <v>33</v>
      </c>
      <c r="E10" s="28">
        <v>395</v>
      </c>
      <c r="F10" s="29">
        <f t="shared" si="3"/>
        <v>434.50000000000006</v>
      </c>
      <c r="G10" s="41">
        <f>G9</f>
        <v>33720</v>
      </c>
      <c r="H10" s="42">
        <v>0</v>
      </c>
      <c r="I10" s="42">
        <f t="shared" si="5"/>
        <v>0</v>
      </c>
      <c r="J10" s="42">
        <f t="shared" si="6"/>
        <v>0</v>
      </c>
      <c r="K10" s="43">
        <f t="shared" si="7"/>
        <v>0</v>
      </c>
      <c r="L10" s="23" t="s">
        <v>40</v>
      </c>
    </row>
    <row r="11" spans="1:14" ht="15.75" customHeight="1" x14ac:dyDescent="0.3">
      <c r="A11" s="25">
        <v>10</v>
      </c>
      <c r="B11" s="30">
        <v>804</v>
      </c>
      <c r="C11" s="30">
        <v>8</v>
      </c>
      <c r="D11" s="27" t="s">
        <v>5</v>
      </c>
      <c r="E11" s="28">
        <v>651</v>
      </c>
      <c r="F11" s="29">
        <f t="shared" si="3"/>
        <v>716.1</v>
      </c>
      <c r="G11" s="41">
        <f>G10</f>
        <v>33720</v>
      </c>
      <c r="H11" s="42">
        <f t="shared" si="4"/>
        <v>21951720</v>
      </c>
      <c r="I11" s="42">
        <f t="shared" si="5"/>
        <v>19756548</v>
      </c>
      <c r="J11" s="42">
        <f t="shared" si="6"/>
        <v>17561376</v>
      </c>
      <c r="K11" s="43">
        <f t="shared" si="7"/>
        <v>45500</v>
      </c>
      <c r="L11" s="23" t="s">
        <v>39</v>
      </c>
    </row>
    <row r="12" spans="1:14" ht="15.75" customHeight="1" x14ac:dyDescent="0.3">
      <c r="A12" s="25">
        <v>11</v>
      </c>
      <c r="B12" s="30">
        <v>901</v>
      </c>
      <c r="C12" s="30">
        <v>9</v>
      </c>
      <c r="D12" s="27" t="s">
        <v>5</v>
      </c>
      <c r="E12" s="28">
        <v>651</v>
      </c>
      <c r="F12" s="29">
        <f t="shared" si="3"/>
        <v>716.1</v>
      </c>
      <c r="G12" s="41">
        <f>G11+120</f>
        <v>33840</v>
      </c>
      <c r="H12" s="42">
        <v>0</v>
      </c>
      <c r="I12" s="42">
        <f t="shared" si="5"/>
        <v>0</v>
      </c>
      <c r="J12" s="42">
        <f t="shared" si="6"/>
        <v>0</v>
      </c>
      <c r="K12" s="43">
        <f t="shared" si="7"/>
        <v>0</v>
      </c>
      <c r="L12" s="23" t="s">
        <v>40</v>
      </c>
    </row>
    <row r="13" spans="1:14" ht="15.75" customHeight="1" x14ac:dyDescent="0.3">
      <c r="A13" s="25">
        <v>12</v>
      </c>
      <c r="B13" s="30">
        <v>902</v>
      </c>
      <c r="C13" s="30">
        <v>9</v>
      </c>
      <c r="D13" s="27" t="s">
        <v>33</v>
      </c>
      <c r="E13" s="28">
        <v>378</v>
      </c>
      <c r="F13" s="29">
        <f t="shared" si="3"/>
        <v>415.8</v>
      </c>
      <c r="G13" s="41">
        <f>G12</f>
        <v>33840</v>
      </c>
      <c r="H13" s="42">
        <v>0</v>
      </c>
      <c r="I13" s="42">
        <f t="shared" si="5"/>
        <v>0</v>
      </c>
      <c r="J13" s="42">
        <f t="shared" si="6"/>
        <v>0</v>
      </c>
      <c r="K13" s="43">
        <f t="shared" si="7"/>
        <v>0</v>
      </c>
      <c r="L13" s="23" t="s">
        <v>40</v>
      </c>
    </row>
    <row r="14" spans="1:14" ht="15.75" customHeight="1" x14ac:dyDescent="0.3">
      <c r="A14" s="25">
        <v>13</v>
      </c>
      <c r="B14" s="30">
        <v>903</v>
      </c>
      <c r="C14" s="30">
        <v>9</v>
      </c>
      <c r="D14" s="27" t="s">
        <v>33</v>
      </c>
      <c r="E14" s="28">
        <v>426</v>
      </c>
      <c r="F14" s="29">
        <f t="shared" si="3"/>
        <v>468.6</v>
      </c>
      <c r="G14" s="41">
        <f>G13</f>
        <v>33840</v>
      </c>
      <c r="H14" s="42">
        <v>0</v>
      </c>
      <c r="I14" s="42">
        <f t="shared" si="5"/>
        <v>0</v>
      </c>
      <c r="J14" s="42">
        <f t="shared" si="6"/>
        <v>0</v>
      </c>
      <c r="K14" s="43">
        <f t="shared" si="7"/>
        <v>0</v>
      </c>
      <c r="L14" s="23" t="s">
        <v>40</v>
      </c>
    </row>
    <row r="15" spans="1:14" ht="15.75" customHeight="1" x14ac:dyDescent="0.3">
      <c r="A15" s="25">
        <v>14</v>
      </c>
      <c r="B15" s="30">
        <v>904</v>
      </c>
      <c r="C15" s="30">
        <v>9</v>
      </c>
      <c r="D15" s="27" t="s">
        <v>5</v>
      </c>
      <c r="E15" s="28">
        <v>651</v>
      </c>
      <c r="F15" s="29">
        <f t="shared" si="3"/>
        <v>716.1</v>
      </c>
      <c r="G15" s="41">
        <f>G14</f>
        <v>33840</v>
      </c>
      <c r="H15" s="42">
        <v>0</v>
      </c>
      <c r="I15" s="42">
        <f t="shared" si="5"/>
        <v>0</v>
      </c>
      <c r="J15" s="42">
        <f t="shared" si="6"/>
        <v>0</v>
      </c>
      <c r="K15" s="43">
        <f t="shared" si="7"/>
        <v>0</v>
      </c>
      <c r="L15" s="23" t="s">
        <v>40</v>
      </c>
    </row>
    <row r="16" spans="1:14" ht="15.75" customHeight="1" x14ac:dyDescent="0.3">
      <c r="A16" s="25">
        <v>15</v>
      </c>
      <c r="B16" s="30">
        <v>1001</v>
      </c>
      <c r="C16" s="30">
        <v>10</v>
      </c>
      <c r="D16" s="27" t="s">
        <v>5</v>
      </c>
      <c r="E16" s="28">
        <v>651</v>
      </c>
      <c r="F16" s="29">
        <f t="shared" si="3"/>
        <v>716.1</v>
      </c>
      <c r="G16" s="41">
        <f>G15+120</f>
        <v>33960</v>
      </c>
      <c r="H16" s="42">
        <f t="shared" si="4"/>
        <v>22107960</v>
      </c>
      <c r="I16" s="42">
        <f t="shared" si="5"/>
        <v>19897164</v>
      </c>
      <c r="J16" s="42">
        <f t="shared" si="6"/>
        <v>17686368</v>
      </c>
      <c r="K16" s="43">
        <f t="shared" si="7"/>
        <v>46000</v>
      </c>
      <c r="L16" s="23" t="s">
        <v>39</v>
      </c>
    </row>
    <row r="17" spans="1:12" ht="15.75" customHeight="1" x14ac:dyDescent="0.3">
      <c r="A17" s="25">
        <v>16</v>
      </c>
      <c r="B17" s="30">
        <v>1002</v>
      </c>
      <c r="C17" s="30">
        <v>10</v>
      </c>
      <c r="D17" s="27" t="s">
        <v>33</v>
      </c>
      <c r="E17" s="28">
        <v>378</v>
      </c>
      <c r="F17" s="29">
        <f t="shared" si="3"/>
        <v>415.8</v>
      </c>
      <c r="G17" s="41">
        <f>G16</f>
        <v>33960</v>
      </c>
      <c r="H17" s="42">
        <v>0</v>
      </c>
      <c r="I17" s="42">
        <f t="shared" si="5"/>
        <v>0</v>
      </c>
      <c r="J17" s="42">
        <f t="shared" si="6"/>
        <v>0</v>
      </c>
      <c r="K17" s="43">
        <f t="shared" si="7"/>
        <v>0</v>
      </c>
      <c r="L17" s="23" t="s">
        <v>40</v>
      </c>
    </row>
    <row r="18" spans="1:12" ht="15.75" customHeight="1" x14ac:dyDescent="0.3">
      <c r="A18" s="25">
        <v>17</v>
      </c>
      <c r="B18" s="30">
        <v>1003</v>
      </c>
      <c r="C18" s="30">
        <v>10</v>
      </c>
      <c r="D18" s="27" t="s">
        <v>33</v>
      </c>
      <c r="E18" s="28">
        <v>426</v>
      </c>
      <c r="F18" s="29">
        <f t="shared" si="3"/>
        <v>468.6</v>
      </c>
      <c r="G18" s="41">
        <f>G17</f>
        <v>33960</v>
      </c>
      <c r="H18" s="42">
        <v>0</v>
      </c>
      <c r="I18" s="42">
        <f t="shared" si="5"/>
        <v>0</v>
      </c>
      <c r="J18" s="42">
        <f t="shared" si="6"/>
        <v>0</v>
      </c>
      <c r="K18" s="43">
        <f t="shared" si="7"/>
        <v>0</v>
      </c>
      <c r="L18" s="23" t="s">
        <v>40</v>
      </c>
    </row>
    <row r="19" spans="1:12" ht="15.75" customHeight="1" x14ac:dyDescent="0.3">
      <c r="A19" s="25">
        <v>18</v>
      </c>
      <c r="B19" s="30">
        <v>1004</v>
      </c>
      <c r="C19" s="30">
        <v>10</v>
      </c>
      <c r="D19" s="27" t="s">
        <v>5</v>
      </c>
      <c r="E19" s="28">
        <v>651</v>
      </c>
      <c r="F19" s="29">
        <f t="shared" si="3"/>
        <v>716.1</v>
      </c>
      <c r="G19" s="41">
        <f>G18</f>
        <v>33960</v>
      </c>
      <c r="H19" s="42">
        <v>0</v>
      </c>
      <c r="I19" s="42">
        <f t="shared" si="5"/>
        <v>0</v>
      </c>
      <c r="J19" s="42">
        <f t="shared" si="6"/>
        <v>0</v>
      </c>
      <c r="K19" s="43">
        <f t="shared" si="7"/>
        <v>0</v>
      </c>
      <c r="L19" s="23" t="s">
        <v>40</v>
      </c>
    </row>
    <row r="20" spans="1:12" ht="15.75" customHeight="1" x14ac:dyDescent="0.3">
      <c r="A20" s="25">
        <v>19</v>
      </c>
      <c r="B20" s="30">
        <v>1101</v>
      </c>
      <c r="C20" s="30">
        <v>11</v>
      </c>
      <c r="D20" s="27" t="s">
        <v>5</v>
      </c>
      <c r="E20" s="28">
        <v>651</v>
      </c>
      <c r="F20" s="29">
        <f t="shared" si="3"/>
        <v>716.1</v>
      </c>
      <c r="G20" s="41">
        <f>G19+120</f>
        <v>34080</v>
      </c>
      <c r="H20" s="42">
        <v>0</v>
      </c>
      <c r="I20" s="42">
        <f t="shared" si="5"/>
        <v>0</v>
      </c>
      <c r="J20" s="42">
        <f t="shared" si="6"/>
        <v>0</v>
      </c>
      <c r="K20" s="43">
        <f t="shared" si="7"/>
        <v>0</v>
      </c>
      <c r="L20" s="23" t="s">
        <v>40</v>
      </c>
    </row>
    <row r="21" spans="1:12" ht="15.75" customHeight="1" x14ac:dyDescent="0.3">
      <c r="A21" s="25">
        <v>20</v>
      </c>
      <c r="B21" s="30">
        <v>1102</v>
      </c>
      <c r="C21" s="30">
        <v>11</v>
      </c>
      <c r="D21" s="27" t="s">
        <v>33</v>
      </c>
      <c r="E21" s="28">
        <v>378</v>
      </c>
      <c r="F21" s="29">
        <f t="shared" si="3"/>
        <v>415.8</v>
      </c>
      <c r="G21" s="41">
        <f>G20</f>
        <v>34080</v>
      </c>
      <c r="H21" s="42">
        <v>0</v>
      </c>
      <c r="I21" s="42">
        <f t="shared" si="5"/>
        <v>0</v>
      </c>
      <c r="J21" s="42">
        <f t="shared" si="6"/>
        <v>0</v>
      </c>
      <c r="K21" s="43">
        <f t="shared" si="7"/>
        <v>0</v>
      </c>
      <c r="L21" s="23" t="s">
        <v>40</v>
      </c>
    </row>
    <row r="22" spans="1:12" ht="15.75" customHeight="1" x14ac:dyDescent="0.3">
      <c r="A22" s="25">
        <v>21</v>
      </c>
      <c r="B22" s="30">
        <v>1103</v>
      </c>
      <c r="C22" s="30">
        <v>11</v>
      </c>
      <c r="D22" s="27" t="s">
        <v>33</v>
      </c>
      <c r="E22" s="28">
        <v>426</v>
      </c>
      <c r="F22" s="29">
        <f t="shared" si="3"/>
        <v>468.6</v>
      </c>
      <c r="G22" s="41">
        <f>G21</f>
        <v>34080</v>
      </c>
      <c r="H22" s="42">
        <v>0</v>
      </c>
      <c r="I22" s="42">
        <f t="shared" si="5"/>
        <v>0</v>
      </c>
      <c r="J22" s="42">
        <f t="shared" si="6"/>
        <v>0</v>
      </c>
      <c r="K22" s="43">
        <f t="shared" si="7"/>
        <v>0</v>
      </c>
      <c r="L22" s="23" t="s">
        <v>40</v>
      </c>
    </row>
    <row r="23" spans="1:12" ht="15.75" customHeight="1" x14ac:dyDescent="0.3">
      <c r="A23" s="25">
        <v>22</v>
      </c>
      <c r="B23" s="30">
        <v>1104</v>
      </c>
      <c r="C23" s="30">
        <v>11</v>
      </c>
      <c r="D23" s="27" t="s">
        <v>5</v>
      </c>
      <c r="E23" s="28">
        <v>651</v>
      </c>
      <c r="F23" s="29">
        <f t="shared" si="3"/>
        <v>716.1</v>
      </c>
      <c r="G23" s="41">
        <f>G22</f>
        <v>34080</v>
      </c>
      <c r="H23" s="42">
        <f t="shared" si="4"/>
        <v>22186080</v>
      </c>
      <c r="I23" s="42">
        <f t="shared" si="5"/>
        <v>19967472</v>
      </c>
      <c r="J23" s="42">
        <f t="shared" si="6"/>
        <v>17748864</v>
      </c>
      <c r="K23" s="43">
        <f t="shared" si="7"/>
        <v>46000</v>
      </c>
      <c r="L23" s="23" t="s">
        <v>39</v>
      </c>
    </row>
    <row r="24" spans="1:12" ht="15.75" customHeight="1" x14ac:dyDescent="0.3">
      <c r="A24" s="25">
        <v>23</v>
      </c>
      <c r="B24" s="30">
        <v>1201</v>
      </c>
      <c r="C24" s="30">
        <v>12</v>
      </c>
      <c r="D24" s="27" t="s">
        <v>5</v>
      </c>
      <c r="E24" s="28">
        <v>651</v>
      </c>
      <c r="F24" s="29">
        <f t="shared" si="3"/>
        <v>716.1</v>
      </c>
      <c r="G24" s="41">
        <f>G23+120</f>
        <v>34200</v>
      </c>
      <c r="H24" s="42">
        <v>0</v>
      </c>
      <c r="I24" s="42">
        <f t="shared" si="5"/>
        <v>0</v>
      </c>
      <c r="J24" s="42">
        <f t="shared" si="6"/>
        <v>0</v>
      </c>
      <c r="K24" s="43">
        <f t="shared" si="7"/>
        <v>0</v>
      </c>
      <c r="L24" s="23" t="s">
        <v>40</v>
      </c>
    </row>
    <row r="25" spans="1:12" ht="15.75" customHeight="1" x14ac:dyDescent="0.3">
      <c r="A25" s="25">
        <v>24</v>
      </c>
      <c r="B25" s="30">
        <v>1202</v>
      </c>
      <c r="C25" s="30">
        <v>12</v>
      </c>
      <c r="D25" s="27" t="s">
        <v>33</v>
      </c>
      <c r="E25" s="28">
        <v>439</v>
      </c>
      <c r="F25" s="29">
        <f t="shared" si="3"/>
        <v>482.90000000000003</v>
      </c>
      <c r="G25" s="41">
        <f>G24</f>
        <v>34200</v>
      </c>
      <c r="H25" s="42">
        <v>0</v>
      </c>
      <c r="I25" s="42">
        <f t="shared" si="5"/>
        <v>0</v>
      </c>
      <c r="J25" s="42">
        <f t="shared" si="6"/>
        <v>0</v>
      </c>
      <c r="K25" s="43">
        <f t="shared" si="7"/>
        <v>0</v>
      </c>
      <c r="L25" s="23" t="s">
        <v>40</v>
      </c>
    </row>
    <row r="26" spans="1:12" ht="15.75" customHeight="1" x14ac:dyDescent="0.3">
      <c r="A26" s="25">
        <v>25</v>
      </c>
      <c r="B26" s="30">
        <v>1203</v>
      </c>
      <c r="C26" s="30">
        <v>12</v>
      </c>
      <c r="D26" s="27" t="s">
        <v>33</v>
      </c>
      <c r="E26" s="28">
        <v>426</v>
      </c>
      <c r="F26" s="29">
        <f t="shared" si="3"/>
        <v>468.6</v>
      </c>
      <c r="G26" s="41">
        <f>G25</f>
        <v>34200</v>
      </c>
      <c r="H26" s="42">
        <v>0</v>
      </c>
      <c r="I26" s="42">
        <f t="shared" si="5"/>
        <v>0</v>
      </c>
      <c r="J26" s="42">
        <f t="shared" si="6"/>
        <v>0</v>
      </c>
      <c r="K26" s="43">
        <f t="shared" si="7"/>
        <v>0</v>
      </c>
      <c r="L26" s="23" t="s">
        <v>40</v>
      </c>
    </row>
    <row r="27" spans="1:12" ht="15.75" customHeight="1" x14ac:dyDescent="0.3">
      <c r="A27" s="25">
        <v>26</v>
      </c>
      <c r="B27" s="30">
        <v>1204</v>
      </c>
      <c r="C27" s="30">
        <v>12</v>
      </c>
      <c r="D27" s="27" t="s">
        <v>5</v>
      </c>
      <c r="E27" s="28">
        <v>651</v>
      </c>
      <c r="F27" s="29">
        <f t="shared" si="3"/>
        <v>716.1</v>
      </c>
      <c r="G27" s="41">
        <f>G26</f>
        <v>34200</v>
      </c>
      <c r="H27" s="42">
        <f t="shared" si="4"/>
        <v>22264200</v>
      </c>
      <c r="I27" s="42">
        <f t="shared" si="5"/>
        <v>20037780</v>
      </c>
      <c r="J27" s="42">
        <f t="shared" si="6"/>
        <v>17811360</v>
      </c>
      <c r="K27" s="43">
        <f t="shared" si="7"/>
        <v>46500</v>
      </c>
      <c r="L27" s="23" t="s">
        <v>39</v>
      </c>
    </row>
    <row r="28" spans="1:12" ht="15.75" customHeight="1" x14ac:dyDescent="0.3">
      <c r="A28" s="25">
        <v>27</v>
      </c>
      <c r="B28" s="30">
        <v>1301</v>
      </c>
      <c r="C28" s="30">
        <v>13</v>
      </c>
      <c r="D28" s="27" t="s">
        <v>5</v>
      </c>
      <c r="E28" s="28">
        <v>651</v>
      </c>
      <c r="F28" s="29">
        <f t="shared" si="3"/>
        <v>716.1</v>
      </c>
      <c r="G28" s="41">
        <f>G27+120</f>
        <v>34320</v>
      </c>
      <c r="H28" s="42">
        <v>0</v>
      </c>
      <c r="I28" s="42">
        <f t="shared" si="5"/>
        <v>0</v>
      </c>
      <c r="J28" s="42">
        <f t="shared" si="6"/>
        <v>0</v>
      </c>
      <c r="K28" s="43">
        <f t="shared" si="7"/>
        <v>0</v>
      </c>
      <c r="L28" s="23" t="s">
        <v>40</v>
      </c>
    </row>
    <row r="29" spans="1:12" ht="15.75" customHeight="1" x14ac:dyDescent="0.3">
      <c r="A29" s="25">
        <v>28</v>
      </c>
      <c r="B29" s="30">
        <v>1302</v>
      </c>
      <c r="C29" s="30">
        <v>13</v>
      </c>
      <c r="D29" s="27" t="s">
        <v>33</v>
      </c>
      <c r="E29" s="28">
        <v>439</v>
      </c>
      <c r="F29" s="29">
        <f t="shared" si="3"/>
        <v>482.90000000000003</v>
      </c>
      <c r="G29" s="41">
        <f>G28</f>
        <v>34320</v>
      </c>
      <c r="H29" s="42">
        <v>0</v>
      </c>
      <c r="I29" s="42">
        <f t="shared" si="5"/>
        <v>0</v>
      </c>
      <c r="J29" s="42">
        <f t="shared" si="6"/>
        <v>0</v>
      </c>
      <c r="K29" s="43">
        <f t="shared" si="7"/>
        <v>0</v>
      </c>
      <c r="L29" s="23" t="s">
        <v>40</v>
      </c>
    </row>
    <row r="30" spans="1:12" ht="15.75" customHeight="1" x14ac:dyDescent="0.3">
      <c r="A30" s="25">
        <v>29</v>
      </c>
      <c r="B30" s="30">
        <v>1303</v>
      </c>
      <c r="C30" s="30">
        <v>13</v>
      </c>
      <c r="D30" s="27" t="s">
        <v>33</v>
      </c>
      <c r="E30" s="28">
        <v>426</v>
      </c>
      <c r="F30" s="29">
        <f t="shared" si="3"/>
        <v>468.6</v>
      </c>
      <c r="G30" s="41">
        <f>G29</f>
        <v>34320</v>
      </c>
      <c r="H30" s="42">
        <v>0</v>
      </c>
      <c r="I30" s="42">
        <f t="shared" si="5"/>
        <v>0</v>
      </c>
      <c r="J30" s="42">
        <f t="shared" si="6"/>
        <v>0</v>
      </c>
      <c r="K30" s="43">
        <f t="shared" si="7"/>
        <v>0</v>
      </c>
      <c r="L30" s="23" t="s">
        <v>40</v>
      </c>
    </row>
    <row r="31" spans="1:12" ht="15.75" customHeight="1" x14ac:dyDescent="0.3">
      <c r="A31" s="25">
        <v>30</v>
      </c>
      <c r="B31" s="30">
        <v>1304</v>
      </c>
      <c r="C31" s="30">
        <v>13</v>
      </c>
      <c r="D31" s="27" t="s">
        <v>5</v>
      </c>
      <c r="E31" s="28">
        <v>651</v>
      </c>
      <c r="F31" s="29">
        <f t="shared" si="3"/>
        <v>716.1</v>
      </c>
      <c r="G31" s="41">
        <f>G30</f>
        <v>34320</v>
      </c>
      <c r="H31" s="42">
        <f t="shared" si="4"/>
        <v>22342320</v>
      </c>
      <c r="I31" s="42">
        <f t="shared" si="5"/>
        <v>20108088</v>
      </c>
      <c r="J31" s="42">
        <f t="shared" si="6"/>
        <v>17873856</v>
      </c>
      <c r="K31" s="43">
        <f t="shared" si="7"/>
        <v>46500</v>
      </c>
      <c r="L31" s="23" t="s">
        <v>39</v>
      </c>
    </row>
    <row r="32" spans="1:12" ht="15.75" customHeight="1" x14ac:dyDescent="0.3">
      <c r="A32" s="25">
        <v>31</v>
      </c>
      <c r="B32" s="30">
        <v>1403</v>
      </c>
      <c r="C32" s="30">
        <v>14</v>
      </c>
      <c r="D32" s="27" t="s">
        <v>33</v>
      </c>
      <c r="E32" s="28">
        <v>426</v>
      </c>
      <c r="F32" s="29">
        <f t="shared" si="3"/>
        <v>468.6</v>
      </c>
      <c r="G32" s="41">
        <f>G31+120</f>
        <v>34440</v>
      </c>
      <c r="H32" s="42">
        <v>0</v>
      </c>
      <c r="I32" s="42">
        <f t="shared" si="5"/>
        <v>0</v>
      </c>
      <c r="J32" s="42">
        <f t="shared" si="6"/>
        <v>0</v>
      </c>
      <c r="K32" s="43">
        <f t="shared" si="7"/>
        <v>0</v>
      </c>
      <c r="L32" s="23" t="s">
        <v>40</v>
      </c>
    </row>
    <row r="33" spans="1:12" ht="15.75" customHeight="1" x14ac:dyDescent="0.3">
      <c r="A33" s="25">
        <v>32</v>
      </c>
      <c r="B33" s="30">
        <v>1404</v>
      </c>
      <c r="C33" s="30">
        <v>14</v>
      </c>
      <c r="D33" s="27" t="s">
        <v>5</v>
      </c>
      <c r="E33" s="28">
        <v>651</v>
      </c>
      <c r="F33" s="29">
        <f t="shared" si="3"/>
        <v>716.1</v>
      </c>
      <c r="G33" s="41">
        <f>G32</f>
        <v>34440</v>
      </c>
      <c r="H33" s="42">
        <f t="shared" si="4"/>
        <v>22420440</v>
      </c>
      <c r="I33" s="42">
        <f t="shared" si="5"/>
        <v>20178396</v>
      </c>
      <c r="J33" s="42">
        <f t="shared" si="6"/>
        <v>17936352</v>
      </c>
      <c r="K33" s="43">
        <f t="shared" si="7"/>
        <v>46500</v>
      </c>
      <c r="L33" s="23" t="s">
        <v>39</v>
      </c>
    </row>
    <row r="34" spans="1:12" ht="15.75" customHeight="1" x14ac:dyDescent="0.3">
      <c r="A34" s="25">
        <v>33</v>
      </c>
      <c r="B34" s="30">
        <v>1501</v>
      </c>
      <c r="C34" s="30">
        <v>15</v>
      </c>
      <c r="D34" s="27" t="s">
        <v>5</v>
      </c>
      <c r="E34" s="31">
        <v>651</v>
      </c>
      <c r="F34" s="29">
        <f t="shared" si="3"/>
        <v>716.1</v>
      </c>
      <c r="G34" s="41">
        <f>G33+120</f>
        <v>34560</v>
      </c>
      <c r="H34" s="42">
        <f t="shared" si="4"/>
        <v>22498560</v>
      </c>
      <c r="I34" s="42">
        <f t="shared" si="5"/>
        <v>20248704</v>
      </c>
      <c r="J34" s="42">
        <f t="shared" si="6"/>
        <v>17998848</v>
      </c>
      <c r="K34" s="43">
        <f t="shared" si="7"/>
        <v>47000</v>
      </c>
      <c r="L34" s="23" t="s">
        <v>39</v>
      </c>
    </row>
    <row r="35" spans="1:12" ht="15.75" customHeight="1" x14ac:dyDescent="0.3">
      <c r="A35" s="25">
        <v>34</v>
      </c>
      <c r="B35" s="30">
        <v>1502</v>
      </c>
      <c r="C35" s="30">
        <v>15</v>
      </c>
      <c r="D35" s="27" t="s">
        <v>33</v>
      </c>
      <c r="E35" s="31">
        <v>426</v>
      </c>
      <c r="F35" s="29">
        <f t="shared" si="3"/>
        <v>468.6</v>
      </c>
      <c r="G35" s="41">
        <f>G34</f>
        <v>34560</v>
      </c>
      <c r="H35" s="42">
        <f t="shared" si="4"/>
        <v>14722560</v>
      </c>
      <c r="I35" s="42">
        <f t="shared" si="5"/>
        <v>13250304</v>
      </c>
      <c r="J35" s="42">
        <f t="shared" si="6"/>
        <v>11778048</v>
      </c>
      <c r="K35" s="43">
        <f t="shared" si="7"/>
        <v>30500</v>
      </c>
      <c r="L35" s="23" t="s">
        <v>39</v>
      </c>
    </row>
    <row r="36" spans="1:12" ht="15.75" customHeight="1" x14ac:dyDescent="0.3">
      <c r="A36" s="25">
        <v>35</v>
      </c>
      <c r="B36" s="30">
        <v>1503</v>
      </c>
      <c r="C36" s="30">
        <v>15</v>
      </c>
      <c r="D36" s="27" t="s">
        <v>33</v>
      </c>
      <c r="E36" s="31">
        <v>426</v>
      </c>
      <c r="F36" s="29">
        <f t="shared" si="3"/>
        <v>468.6</v>
      </c>
      <c r="G36" s="41">
        <f>G35</f>
        <v>34560</v>
      </c>
      <c r="H36" s="42">
        <v>0</v>
      </c>
      <c r="I36" s="42">
        <f t="shared" si="5"/>
        <v>0</v>
      </c>
      <c r="J36" s="42">
        <f t="shared" si="6"/>
        <v>0</v>
      </c>
      <c r="K36" s="43">
        <f t="shared" si="7"/>
        <v>0</v>
      </c>
      <c r="L36" s="23" t="s">
        <v>40</v>
      </c>
    </row>
    <row r="37" spans="1:12" ht="15.75" customHeight="1" x14ac:dyDescent="0.3">
      <c r="A37" s="25">
        <v>36</v>
      </c>
      <c r="B37" s="30">
        <v>1504</v>
      </c>
      <c r="C37" s="30">
        <v>15</v>
      </c>
      <c r="D37" s="27" t="s">
        <v>5</v>
      </c>
      <c r="E37" s="31">
        <v>651</v>
      </c>
      <c r="F37" s="29">
        <f t="shared" si="3"/>
        <v>716.1</v>
      </c>
      <c r="G37" s="41">
        <f>G36</f>
        <v>34560</v>
      </c>
      <c r="H37" s="42">
        <v>0</v>
      </c>
      <c r="I37" s="42">
        <f t="shared" si="5"/>
        <v>0</v>
      </c>
      <c r="J37" s="42">
        <f t="shared" si="6"/>
        <v>0</v>
      </c>
      <c r="K37" s="43">
        <f t="shared" si="7"/>
        <v>0</v>
      </c>
      <c r="L37" s="23" t="s">
        <v>40</v>
      </c>
    </row>
    <row r="38" spans="1:12" ht="15.75" customHeight="1" x14ac:dyDescent="0.3">
      <c r="A38" s="25">
        <v>37</v>
      </c>
      <c r="B38" s="30">
        <v>1601</v>
      </c>
      <c r="C38" s="30">
        <v>16</v>
      </c>
      <c r="D38" s="27" t="s">
        <v>5</v>
      </c>
      <c r="E38" s="31">
        <v>651</v>
      </c>
      <c r="F38" s="29">
        <f t="shared" si="3"/>
        <v>716.1</v>
      </c>
      <c r="G38" s="41">
        <f>G37+120</f>
        <v>34680</v>
      </c>
      <c r="H38" s="42">
        <v>0</v>
      </c>
      <c r="I38" s="42">
        <f t="shared" si="5"/>
        <v>0</v>
      </c>
      <c r="J38" s="42">
        <f t="shared" si="6"/>
        <v>0</v>
      </c>
      <c r="K38" s="43">
        <f t="shared" si="7"/>
        <v>0</v>
      </c>
      <c r="L38" s="23" t="s">
        <v>40</v>
      </c>
    </row>
    <row r="39" spans="1:12" ht="15.75" customHeight="1" x14ac:dyDescent="0.3">
      <c r="A39" s="25">
        <v>38</v>
      </c>
      <c r="B39" s="30">
        <v>1602</v>
      </c>
      <c r="C39" s="30">
        <v>16</v>
      </c>
      <c r="D39" s="27" t="s">
        <v>33</v>
      </c>
      <c r="E39" s="31">
        <v>426</v>
      </c>
      <c r="F39" s="29">
        <f t="shared" si="3"/>
        <v>468.6</v>
      </c>
      <c r="G39" s="41">
        <f>G38</f>
        <v>34680</v>
      </c>
      <c r="H39" s="42">
        <f t="shared" si="4"/>
        <v>14773680</v>
      </c>
      <c r="I39" s="42">
        <f t="shared" si="5"/>
        <v>13296312</v>
      </c>
      <c r="J39" s="42">
        <f t="shared" si="6"/>
        <v>11818944</v>
      </c>
      <c r="K39" s="43">
        <f t="shared" si="7"/>
        <v>31000</v>
      </c>
      <c r="L39" s="23" t="s">
        <v>39</v>
      </c>
    </row>
    <row r="40" spans="1:12" ht="15.75" customHeight="1" x14ac:dyDescent="0.3">
      <c r="A40" s="25">
        <v>39</v>
      </c>
      <c r="B40" s="30">
        <v>1603</v>
      </c>
      <c r="C40" s="30">
        <v>16</v>
      </c>
      <c r="D40" s="27" t="s">
        <v>33</v>
      </c>
      <c r="E40" s="31">
        <v>426</v>
      </c>
      <c r="F40" s="29">
        <f t="shared" si="3"/>
        <v>468.6</v>
      </c>
      <c r="G40" s="41">
        <f>G39</f>
        <v>34680</v>
      </c>
      <c r="H40" s="42">
        <f t="shared" si="4"/>
        <v>14773680</v>
      </c>
      <c r="I40" s="42">
        <f t="shared" si="5"/>
        <v>13296312</v>
      </c>
      <c r="J40" s="42">
        <f t="shared" si="6"/>
        <v>11818944</v>
      </c>
      <c r="K40" s="43">
        <f t="shared" si="7"/>
        <v>31000</v>
      </c>
      <c r="L40" s="23" t="s">
        <v>39</v>
      </c>
    </row>
    <row r="41" spans="1:12" ht="15.75" customHeight="1" x14ac:dyDescent="0.3">
      <c r="A41" s="25">
        <v>40</v>
      </c>
      <c r="B41" s="30">
        <v>1604</v>
      </c>
      <c r="C41" s="30">
        <v>16</v>
      </c>
      <c r="D41" s="27" t="s">
        <v>5</v>
      </c>
      <c r="E41" s="31">
        <v>651</v>
      </c>
      <c r="F41" s="29">
        <f t="shared" si="3"/>
        <v>716.1</v>
      </c>
      <c r="G41" s="41">
        <f>G40</f>
        <v>34680</v>
      </c>
      <c r="H41" s="42">
        <f t="shared" si="4"/>
        <v>22576680</v>
      </c>
      <c r="I41" s="42">
        <f t="shared" si="5"/>
        <v>20319012</v>
      </c>
      <c r="J41" s="42">
        <f t="shared" si="6"/>
        <v>18061344</v>
      </c>
      <c r="K41" s="43">
        <f t="shared" si="7"/>
        <v>47000</v>
      </c>
      <c r="L41" s="23" t="s">
        <v>39</v>
      </c>
    </row>
    <row r="42" spans="1:12" ht="15.75" customHeight="1" x14ac:dyDescent="0.3">
      <c r="A42" s="25">
        <v>41</v>
      </c>
      <c r="B42" s="30">
        <v>1701</v>
      </c>
      <c r="C42" s="30">
        <v>17</v>
      </c>
      <c r="D42" s="27" t="s">
        <v>20</v>
      </c>
      <c r="E42" s="28">
        <v>1083</v>
      </c>
      <c r="F42" s="29">
        <f t="shared" si="3"/>
        <v>1191.3000000000002</v>
      </c>
      <c r="G42" s="41">
        <f>G41+120</f>
        <v>34800</v>
      </c>
      <c r="H42" s="42">
        <v>0</v>
      </c>
      <c r="I42" s="42">
        <f t="shared" si="5"/>
        <v>0</v>
      </c>
      <c r="J42" s="42">
        <f t="shared" si="6"/>
        <v>0</v>
      </c>
      <c r="K42" s="43">
        <f t="shared" si="7"/>
        <v>0</v>
      </c>
      <c r="L42" s="23" t="s">
        <v>40</v>
      </c>
    </row>
    <row r="43" spans="1:12" ht="15.75" customHeight="1" x14ac:dyDescent="0.3">
      <c r="A43" s="25">
        <v>42</v>
      </c>
      <c r="B43" s="30">
        <v>1702</v>
      </c>
      <c r="C43" s="30">
        <v>17</v>
      </c>
      <c r="D43" s="27" t="s">
        <v>20</v>
      </c>
      <c r="E43" s="28">
        <v>1083</v>
      </c>
      <c r="F43" s="29">
        <f t="shared" si="3"/>
        <v>1191.3000000000002</v>
      </c>
      <c r="G43" s="41">
        <f>G42</f>
        <v>34800</v>
      </c>
      <c r="H43" s="42">
        <f t="shared" si="4"/>
        <v>37688400</v>
      </c>
      <c r="I43" s="42">
        <f t="shared" si="5"/>
        <v>33919560</v>
      </c>
      <c r="J43" s="42">
        <f t="shared" si="6"/>
        <v>30150720</v>
      </c>
      <c r="K43" s="43">
        <f t="shared" si="7"/>
        <v>78500</v>
      </c>
      <c r="L43" s="23" t="s">
        <v>39</v>
      </c>
    </row>
    <row r="44" spans="1:12" ht="15.75" customHeight="1" x14ac:dyDescent="0.3">
      <c r="A44" s="25">
        <v>43</v>
      </c>
      <c r="B44" s="30">
        <v>1801</v>
      </c>
      <c r="C44" s="30">
        <v>18</v>
      </c>
      <c r="D44" s="27" t="s">
        <v>20</v>
      </c>
      <c r="E44" s="28">
        <v>1083</v>
      </c>
      <c r="F44" s="29">
        <f t="shared" si="3"/>
        <v>1191.3000000000002</v>
      </c>
      <c r="G44" s="41">
        <f>G43+120</f>
        <v>34920</v>
      </c>
      <c r="H44" s="42">
        <f t="shared" si="4"/>
        <v>37818360</v>
      </c>
      <c r="I44" s="42">
        <f t="shared" si="5"/>
        <v>34036524</v>
      </c>
      <c r="J44" s="42">
        <f t="shared" si="6"/>
        <v>30254688</v>
      </c>
      <c r="K44" s="43">
        <f t="shared" si="7"/>
        <v>79000</v>
      </c>
      <c r="L44" s="23" t="s">
        <v>39</v>
      </c>
    </row>
    <row r="45" spans="1:12" ht="15.75" customHeight="1" x14ac:dyDescent="0.3">
      <c r="A45" s="25">
        <v>44</v>
      </c>
      <c r="B45" s="30">
        <v>1802</v>
      </c>
      <c r="C45" s="30">
        <v>18</v>
      </c>
      <c r="D45" s="27" t="s">
        <v>20</v>
      </c>
      <c r="E45" s="28">
        <v>1083</v>
      </c>
      <c r="F45" s="29">
        <f t="shared" si="3"/>
        <v>1191.3000000000002</v>
      </c>
      <c r="G45" s="41">
        <f>G44</f>
        <v>34920</v>
      </c>
      <c r="H45" s="42">
        <v>0</v>
      </c>
      <c r="I45" s="42">
        <f t="shared" si="5"/>
        <v>0</v>
      </c>
      <c r="J45" s="42">
        <f t="shared" si="6"/>
        <v>0</v>
      </c>
      <c r="K45" s="43">
        <f t="shared" si="7"/>
        <v>0</v>
      </c>
      <c r="L45" s="23" t="s">
        <v>40</v>
      </c>
    </row>
    <row r="46" spans="1:12" ht="15.75" customHeight="1" x14ac:dyDescent="0.3">
      <c r="A46" s="25">
        <v>45</v>
      </c>
      <c r="B46" s="30">
        <v>1901</v>
      </c>
      <c r="C46" s="30">
        <v>19</v>
      </c>
      <c r="D46" s="27" t="s">
        <v>20</v>
      </c>
      <c r="E46" s="28">
        <v>1083</v>
      </c>
      <c r="F46" s="29">
        <f t="shared" si="3"/>
        <v>1191.3000000000002</v>
      </c>
      <c r="G46" s="41">
        <f>G45+120</f>
        <v>35040</v>
      </c>
      <c r="H46" s="42">
        <f t="shared" si="4"/>
        <v>37948320</v>
      </c>
      <c r="I46" s="42">
        <f t="shared" si="5"/>
        <v>34153488</v>
      </c>
      <c r="J46" s="42">
        <f t="shared" si="6"/>
        <v>30358656</v>
      </c>
      <c r="K46" s="43">
        <f t="shared" si="7"/>
        <v>79000</v>
      </c>
      <c r="L46" s="23" t="s">
        <v>39</v>
      </c>
    </row>
    <row r="47" spans="1:12" ht="15.75" customHeight="1" x14ac:dyDescent="0.3">
      <c r="A47" s="25">
        <v>46</v>
      </c>
      <c r="B47" s="30">
        <v>1902</v>
      </c>
      <c r="C47" s="30">
        <v>19</v>
      </c>
      <c r="D47" s="27" t="s">
        <v>20</v>
      </c>
      <c r="E47" s="28">
        <v>1083</v>
      </c>
      <c r="F47" s="29">
        <f t="shared" si="3"/>
        <v>1191.3000000000002</v>
      </c>
      <c r="G47" s="41">
        <f>G46</f>
        <v>35040</v>
      </c>
      <c r="H47" s="42">
        <f t="shared" si="4"/>
        <v>37948320</v>
      </c>
      <c r="I47" s="42">
        <f t="shared" si="5"/>
        <v>34153488</v>
      </c>
      <c r="J47" s="42">
        <f t="shared" si="6"/>
        <v>30358656</v>
      </c>
      <c r="K47" s="43">
        <f t="shared" si="7"/>
        <v>79000</v>
      </c>
      <c r="L47" s="23" t="s">
        <v>39</v>
      </c>
    </row>
    <row r="48" spans="1:12" ht="16.5" x14ac:dyDescent="0.3">
      <c r="A48" s="25">
        <v>47</v>
      </c>
      <c r="B48" s="30">
        <v>2001</v>
      </c>
      <c r="C48" s="30">
        <v>20</v>
      </c>
      <c r="D48" s="27" t="s">
        <v>20</v>
      </c>
      <c r="E48" s="28">
        <v>1083</v>
      </c>
      <c r="F48" s="29">
        <f t="shared" si="3"/>
        <v>1191.3000000000002</v>
      </c>
      <c r="G48" s="41">
        <f>G47+120</f>
        <v>35160</v>
      </c>
      <c r="H48" s="42">
        <f t="shared" si="4"/>
        <v>38078280</v>
      </c>
      <c r="I48" s="42">
        <f t="shared" si="5"/>
        <v>34270452</v>
      </c>
      <c r="J48" s="42">
        <f t="shared" si="6"/>
        <v>30462624</v>
      </c>
      <c r="K48" s="43">
        <f t="shared" si="7"/>
        <v>79500</v>
      </c>
      <c r="L48" s="23" t="s">
        <v>39</v>
      </c>
    </row>
    <row r="49" spans="1:14" ht="16.5" x14ac:dyDescent="0.3">
      <c r="A49" s="25">
        <v>48</v>
      </c>
      <c r="B49" s="30">
        <v>2002</v>
      </c>
      <c r="C49" s="30">
        <v>20</v>
      </c>
      <c r="D49" s="27" t="s">
        <v>20</v>
      </c>
      <c r="E49" s="28">
        <v>1083</v>
      </c>
      <c r="F49" s="29">
        <f t="shared" si="3"/>
        <v>1191.3000000000002</v>
      </c>
      <c r="G49" s="41">
        <f>G48</f>
        <v>35160</v>
      </c>
      <c r="H49" s="42">
        <f t="shared" si="4"/>
        <v>38078280</v>
      </c>
      <c r="I49" s="42">
        <f t="shared" si="5"/>
        <v>34270452</v>
      </c>
      <c r="J49" s="42">
        <f t="shared" si="6"/>
        <v>30462624</v>
      </c>
      <c r="K49" s="43">
        <f t="shared" si="7"/>
        <v>79500</v>
      </c>
      <c r="L49" s="23" t="s">
        <v>39</v>
      </c>
    </row>
    <row r="50" spans="1:14" ht="16.5" x14ac:dyDescent="0.3">
      <c r="A50" s="25">
        <v>49</v>
      </c>
      <c r="B50" s="30">
        <v>2101</v>
      </c>
      <c r="C50" s="30">
        <v>21</v>
      </c>
      <c r="D50" s="27" t="s">
        <v>20</v>
      </c>
      <c r="E50" s="28">
        <v>1083</v>
      </c>
      <c r="F50" s="29">
        <f t="shared" si="3"/>
        <v>1191.3000000000002</v>
      </c>
      <c r="G50" s="41">
        <f>G49+120</f>
        <v>35280</v>
      </c>
      <c r="H50" s="42">
        <v>0</v>
      </c>
      <c r="I50" s="42">
        <f t="shared" si="5"/>
        <v>0</v>
      </c>
      <c r="J50" s="42">
        <f t="shared" si="6"/>
        <v>0</v>
      </c>
      <c r="K50" s="43">
        <f t="shared" si="7"/>
        <v>0</v>
      </c>
      <c r="L50" s="23" t="s">
        <v>40</v>
      </c>
    </row>
    <row r="51" spans="1:14" ht="16.5" x14ac:dyDescent="0.3">
      <c r="A51" s="25">
        <v>50</v>
      </c>
      <c r="B51" s="30">
        <v>2102</v>
      </c>
      <c r="C51" s="30">
        <v>21</v>
      </c>
      <c r="D51" s="27" t="s">
        <v>20</v>
      </c>
      <c r="E51" s="28">
        <v>1083</v>
      </c>
      <c r="F51" s="29">
        <f t="shared" si="3"/>
        <v>1191.3000000000002</v>
      </c>
      <c r="G51" s="41">
        <f>G50</f>
        <v>35280</v>
      </c>
      <c r="H51" s="42">
        <f t="shared" si="4"/>
        <v>38208240</v>
      </c>
      <c r="I51" s="42">
        <f t="shared" si="5"/>
        <v>34387416</v>
      </c>
      <c r="J51" s="42">
        <f t="shared" si="6"/>
        <v>30566592</v>
      </c>
      <c r="K51" s="43">
        <f t="shared" si="7"/>
        <v>79500</v>
      </c>
      <c r="L51" s="23" t="s">
        <v>39</v>
      </c>
    </row>
    <row r="52" spans="1:14" ht="16.5" x14ac:dyDescent="0.3">
      <c r="A52" s="38" t="s">
        <v>4</v>
      </c>
      <c r="B52" s="38"/>
      <c r="C52" s="38"/>
      <c r="D52" s="38"/>
      <c r="E52" s="32">
        <f>SUM(E2:E51)</f>
        <v>32505</v>
      </c>
      <c r="F52" s="33">
        <f>SUM(F2:F51)</f>
        <v>35755.499999999985</v>
      </c>
      <c r="G52" s="41"/>
      <c r="H52" s="44">
        <f t="shared" ref="H52:J52" si="8">SUM(H2:H51)</f>
        <v>569060280</v>
      </c>
      <c r="I52" s="44">
        <f t="shared" si="8"/>
        <v>512154252</v>
      </c>
      <c r="J52" s="44">
        <f t="shared" si="8"/>
        <v>455248224</v>
      </c>
      <c r="K52" s="43"/>
      <c r="N52" s="3">
        <f>F52*3200</f>
        <v>114417599.99999996</v>
      </c>
    </row>
    <row r="53" spans="1:14" x14ac:dyDescent="0.25">
      <c r="G53" s="41"/>
      <c r="N53" s="15">
        <f>N52*61%</f>
        <v>69794735.99999997</v>
      </c>
    </row>
    <row r="54" spans="1:14" x14ac:dyDescent="0.25">
      <c r="I54" s="46"/>
      <c r="J54" s="46"/>
    </row>
    <row r="55" spans="1:14" x14ac:dyDescent="0.25">
      <c r="I55" s="46"/>
      <c r="J55" s="46"/>
    </row>
    <row r="56" spans="1:14" x14ac:dyDescent="0.25">
      <c r="E56" s="36"/>
      <c r="F56" s="1"/>
      <c r="H56" s="47"/>
      <c r="I56" s="47"/>
      <c r="J56" s="47"/>
    </row>
    <row r="57" spans="1:14" x14ac:dyDescent="0.25">
      <c r="I57" s="46"/>
      <c r="J57" s="46"/>
    </row>
    <row r="61" spans="1:14" x14ac:dyDescent="0.25">
      <c r="I61" s="47"/>
      <c r="J61" s="47"/>
    </row>
  </sheetData>
  <mergeCells count="1">
    <mergeCell ref="A52:D5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5795E-97AE-4E13-893D-FAFF4A0A8F6F}">
  <dimension ref="A1:N33"/>
  <sheetViews>
    <sheetView topLeftCell="A10" zoomScale="145" zoomScaleNormal="145" workbookViewId="0">
      <selection activeCell="E24" sqref="E24:F24"/>
    </sheetView>
  </sheetViews>
  <sheetFormatPr defaultRowHeight="15" x14ac:dyDescent="0.25"/>
  <cols>
    <col min="1" max="1" width="4" customWidth="1"/>
    <col min="2" max="2" width="5.7109375" style="34" customWidth="1"/>
    <col min="3" max="3" width="4.5703125" style="34" customWidth="1"/>
    <col min="4" max="4" width="6.140625" customWidth="1"/>
    <col min="5" max="5" width="7.28515625" style="35" customWidth="1"/>
    <col min="6" max="6" width="6.5703125" customWidth="1"/>
    <col min="7" max="7" width="7.7109375" style="45" customWidth="1"/>
    <col min="8" max="8" width="14.7109375" style="45" customWidth="1"/>
    <col min="9" max="9" width="14.85546875" style="45" customWidth="1"/>
    <col min="10" max="10" width="15.140625" style="45" customWidth="1"/>
    <col min="11" max="11" width="6.140625" style="45" customWidth="1"/>
    <col min="12" max="12" width="8.85546875" style="48" customWidth="1"/>
    <col min="14" max="14" width="18.7109375" bestFit="1" customWidth="1"/>
  </cols>
  <sheetData>
    <row r="1" spans="1:12" ht="49.5" customHeight="1" x14ac:dyDescent="0.25">
      <c r="A1" s="22" t="s">
        <v>0</v>
      </c>
      <c r="B1" s="22" t="s">
        <v>9</v>
      </c>
      <c r="C1" s="22" t="s">
        <v>1</v>
      </c>
      <c r="D1" s="22" t="s">
        <v>2</v>
      </c>
      <c r="E1" s="24" t="s">
        <v>32</v>
      </c>
      <c r="F1" s="22" t="s">
        <v>3</v>
      </c>
      <c r="G1" s="40" t="s">
        <v>55</v>
      </c>
      <c r="H1" s="40" t="s">
        <v>56</v>
      </c>
      <c r="I1" s="40" t="s">
        <v>57</v>
      </c>
      <c r="J1" s="40" t="s">
        <v>58</v>
      </c>
      <c r="K1" s="40" t="s">
        <v>59</v>
      </c>
      <c r="L1" s="22" t="s">
        <v>38</v>
      </c>
    </row>
    <row r="2" spans="1:12" ht="15.75" customHeight="1" x14ac:dyDescent="0.3">
      <c r="A2" s="25">
        <v>1</v>
      </c>
      <c r="B2" s="26">
        <v>101</v>
      </c>
      <c r="C2" s="27">
        <v>1</v>
      </c>
      <c r="D2" s="27" t="s">
        <v>5</v>
      </c>
      <c r="E2" s="28">
        <v>546</v>
      </c>
      <c r="F2" s="29">
        <f>E2*1.1</f>
        <v>600.6</v>
      </c>
      <c r="G2" s="41">
        <v>33000</v>
      </c>
      <c r="H2" s="42">
        <f>E2*G2</f>
        <v>18018000</v>
      </c>
      <c r="I2" s="42">
        <f t="shared" ref="I2:I23" si="0">H2*0.9</f>
        <v>16216200</v>
      </c>
      <c r="J2" s="42">
        <f t="shared" ref="J2:J23" si="1">H2*0.8</f>
        <v>14414400</v>
      </c>
      <c r="K2" s="43">
        <f t="shared" ref="K2:K23" si="2">MROUND((H2*0.025/12),500)</f>
        <v>37500</v>
      </c>
      <c r="L2" s="23" t="s">
        <v>39</v>
      </c>
    </row>
    <row r="3" spans="1:12" ht="15.75" customHeight="1" x14ac:dyDescent="0.3">
      <c r="A3" s="25">
        <v>2</v>
      </c>
      <c r="B3" s="26">
        <v>201</v>
      </c>
      <c r="C3" s="27">
        <v>2</v>
      </c>
      <c r="D3" s="27" t="s">
        <v>5</v>
      </c>
      <c r="E3" s="28">
        <v>573</v>
      </c>
      <c r="F3" s="29">
        <f t="shared" ref="F3:F23" si="3">E3*1.1</f>
        <v>630.30000000000007</v>
      </c>
      <c r="G3" s="41">
        <v>33000</v>
      </c>
      <c r="H3" s="42">
        <f t="shared" ref="H3:H23" si="4">E3*G3</f>
        <v>18909000</v>
      </c>
      <c r="I3" s="42">
        <f t="shared" si="0"/>
        <v>17018100</v>
      </c>
      <c r="J3" s="42">
        <f t="shared" si="1"/>
        <v>15127200</v>
      </c>
      <c r="K3" s="43">
        <f t="shared" si="2"/>
        <v>39500</v>
      </c>
      <c r="L3" s="23" t="s">
        <v>39</v>
      </c>
    </row>
    <row r="4" spans="1:12" ht="15.75" customHeight="1" x14ac:dyDescent="0.3">
      <c r="A4" s="25">
        <v>3</v>
      </c>
      <c r="B4" s="26">
        <v>601</v>
      </c>
      <c r="C4" s="27">
        <v>6</v>
      </c>
      <c r="D4" s="27" t="s">
        <v>5</v>
      </c>
      <c r="E4" s="28">
        <v>651</v>
      </c>
      <c r="F4" s="29">
        <f t="shared" si="3"/>
        <v>716.1</v>
      </c>
      <c r="G4" s="41">
        <v>33480</v>
      </c>
      <c r="H4" s="42">
        <f t="shared" si="4"/>
        <v>21795480</v>
      </c>
      <c r="I4" s="42">
        <f t="shared" si="0"/>
        <v>19615932</v>
      </c>
      <c r="J4" s="42">
        <f t="shared" si="1"/>
        <v>17436384</v>
      </c>
      <c r="K4" s="43">
        <f t="shared" si="2"/>
        <v>45500</v>
      </c>
      <c r="L4" s="23" t="s">
        <v>39</v>
      </c>
    </row>
    <row r="5" spans="1:12" ht="15.75" customHeight="1" x14ac:dyDescent="0.3">
      <c r="A5" s="25">
        <v>4</v>
      </c>
      <c r="B5" s="26">
        <v>801</v>
      </c>
      <c r="C5" s="27">
        <v>8</v>
      </c>
      <c r="D5" s="27" t="s">
        <v>5</v>
      </c>
      <c r="E5" s="28">
        <v>651</v>
      </c>
      <c r="F5" s="29">
        <f t="shared" si="3"/>
        <v>716.1</v>
      </c>
      <c r="G5" s="41">
        <v>33720</v>
      </c>
      <c r="H5" s="42">
        <f t="shared" si="4"/>
        <v>21951720</v>
      </c>
      <c r="I5" s="42">
        <f t="shared" si="0"/>
        <v>19756548</v>
      </c>
      <c r="J5" s="42">
        <f t="shared" si="1"/>
        <v>17561376</v>
      </c>
      <c r="K5" s="43">
        <f t="shared" si="2"/>
        <v>45500</v>
      </c>
      <c r="L5" s="23" t="s">
        <v>39</v>
      </c>
    </row>
    <row r="6" spans="1:12" ht="15.75" customHeight="1" x14ac:dyDescent="0.3">
      <c r="A6" s="25">
        <v>5</v>
      </c>
      <c r="B6" s="30">
        <v>804</v>
      </c>
      <c r="C6" s="30">
        <v>8</v>
      </c>
      <c r="D6" s="27" t="s">
        <v>5</v>
      </c>
      <c r="E6" s="28">
        <v>651</v>
      </c>
      <c r="F6" s="29">
        <f t="shared" si="3"/>
        <v>716.1</v>
      </c>
      <c r="G6" s="41">
        <v>33720</v>
      </c>
      <c r="H6" s="42">
        <f t="shared" si="4"/>
        <v>21951720</v>
      </c>
      <c r="I6" s="42">
        <f t="shared" si="0"/>
        <v>19756548</v>
      </c>
      <c r="J6" s="42">
        <f t="shared" si="1"/>
        <v>17561376</v>
      </c>
      <c r="K6" s="43">
        <f t="shared" si="2"/>
        <v>45500</v>
      </c>
      <c r="L6" s="23" t="s">
        <v>39</v>
      </c>
    </row>
    <row r="7" spans="1:12" ht="15.75" customHeight="1" x14ac:dyDescent="0.3">
      <c r="A7" s="25">
        <v>6</v>
      </c>
      <c r="B7" s="30">
        <v>1001</v>
      </c>
      <c r="C7" s="30">
        <v>10</v>
      </c>
      <c r="D7" s="27" t="s">
        <v>5</v>
      </c>
      <c r="E7" s="28">
        <v>651</v>
      </c>
      <c r="F7" s="29">
        <f t="shared" si="3"/>
        <v>716.1</v>
      </c>
      <c r="G7" s="41">
        <v>33960</v>
      </c>
      <c r="H7" s="42">
        <f t="shared" si="4"/>
        <v>22107960</v>
      </c>
      <c r="I7" s="42">
        <f t="shared" si="0"/>
        <v>19897164</v>
      </c>
      <c r="J7" s="42">
        <f t="shared" si="1"/>
        <v>17686368</v>
      </c>
      <c r="K7" s="43">
        <f t="shared" si="2"/>
        <v>46000</v>
      </c>
      <c r="L7" s="23" t="s">
        <v>39</v>
      </c>
    </row>
    <row r="8" spans="1:12" ht="15.75" customHeight="1" x14ac:dyDescent="0.3">
      <c r="A8" s="25">
        <v>7</v>
      </c>
      <c r="B8" s="30">
        <v>1104</v>
      </c>
      <c r="C8" s="30">
        <v>11</v>
      </c>
      <c r="D8" s="27" t="s">
        <v>5</v>
      </c>
      <c r="E8" s="28">
        <v>651</v>
      </c>
      <c r="F8" s="29">
        <f t="shared" si="3"/>
        <v>716.1</v>
      </c>
      <c r="G8" s="41">
        <v>34080</v>
      </c>
      <c r="H8" s="42">
        <f t="shared" si="4"/>
        <v>22186080</v>
      </c>
      <c r="I8" s="42">
        <f t="shared" si="0"/>
        <v>19967472</v>
      </c>
      <c r="J8" s="42">
        <f t="shared" si="1"/>
        <v>17748864</v>
      </c>
      <c r="K8" s="43">
        <f t="shared" si="2"/>
        <v>46000</v>
      </c>
      <c r="L8" s="23" t="s">
        <v>39</v>
      </c>
    </row>
    <row r="9" spans="1:12" ht="15.75" customHeight="1" x14ac:dyDescent="0.3">
      <c r="A9" s="25">
        <v>8</v>
      </c>
      <c r="B9" s="30">
        <v>1204</v>
      </c>
      <c r="C9" s="30">
        <v>12</v>
      </c>
      <c r="D9" s="27" t="s">
        <v>5</v>
      </c>
      <c r="E9" s="28">
        <v>651</v>
      </c>
      <c r="F9" s="29">
        <f t="shared" si="3"/>
        <v>716.1</v>
      </c>
      <c r="G9" s="41">
        <v>34200</v>
      </c>
      <c r="H9" s="42">
        <f t="shared" si="4"/>
        <v>22264200</v>
      </c>
      <c r="I9" s="42">
        <f t="shared" si="0"/>
        <v>20037780</v>
      </c>
      <c r="J9" s="42">
        <f t="shared" si="1"/>
        <v>17811360</v>
      </c>
      <c r="K9" s="43">
        <f t="shared" si="2"/>
        <v>46500</v>
      </c>
      <c r="L9" s="23" t="s">
        <v>39</v>
      </c>
    </row>
    <row r="10" spans="1:12" ht="15.75" customHeight="1" x14ac:dyDescent="0.3">
      <c r="A10" s="25">
        <v>9</v>
      </c>
      <c r="B10" s="30">
        <v>1304</v>
      </c>
      <c r="C10" s="30">
        <v>13</v>
      </c>
      <c r="D10" s="27" t="s">
        <v>5</v>
      </c>
      <c r="E10" s="28">
        <v>651</v>
      </c>
      <c r="F10" s="29">
        <f t="shared" si="3"/>
        <v>716.1</v>
      </c>
      <c r="G10" s="41">
        <v>34320</v>
      </c>
      <c r="H10" s="42">
        <f t="shared" si="4"/>
        <v>22342320</v>
      </c>
      <c r="I10" s="42">
        <f t="shared" si="0"/>
        <v>20108088</v>
      </c>
      <c r="J10" s="42">
        <f t="shared" si="1"/>
        <v>17873856</v>
      </c>
      <c r="K10" s="43">
        <f t="shared" si="2"/>
        <v>46500</v>
      </c>
      <c r="L10" s="23" t="s">
        <v>39</v>
      </c>
    </row>
    <row r="11" spans="1:12" ht="15.75" customHeight="1" x14ac:dyDescent="0.3">
      <c r="A11" s="25">
        <v>10</v>
      </c>
      <c r="B11" s="30">
        <v>1404</v>
      </c>
      <c r="C11" s="30">
        <v>14</v>
      </c>
      <c r="D11" s="27" t="s">
        <v>5</v>
      </c>
      <c r="E11" s="28">
        <v>651</v>
      </c>
      <c r="F11" s="29">
        <f t="shared" si="3"/>
        <v>716.1</v>
      </c>
      <c r="G11" s="41">
        <v>34440</v>
      </c>
      <c r="H11" s="42">
        <f t="shared" si="4"/>
        <v>22420440</v>
      </c>
      <c r="I11" s="42">
        <f t="shared" si="0"/>
        <v>20178396</v>
      </c>
      <c r="J11" s="42">
        <f t="shared" si="1"/>
        <v>17936352</v>
      </c>
      <c r="K11" s="43">
        <f t="shared" si="2"/>
        <v>46500</v>
      </c>
      <c r="L11" s="23" t="s">
        <v>39</v>
      </c>
    </row>
    <row r="12" spans="1:12" ht="15.75" customHeight="1" x14ac:dyDescent="0.3">
      <c r="A12" s="25">
        <v>11</v>
      </c>
      <c r="B12" s="30">
        <v>1501</v>
      </c>
      <c r="C12" s="30">
        <v>15</v>
      </c>
      <c r="D12" s="27" t="s">
        <v>5</v>
      </c>
      <c r="E12" s="31">
        <v>651</v>
      </c>
      <c r="F12" s="29">
        <f t="shared" si="3"/>
        <v>716.1</v>
      </c>
      <c r="G12" s="41">
        <v>34560</v>
      </c>
      <c r="H12" s="42">
        <f t="shared" si="4"/>
        <v>22498560</v>
      </c>
      <c r="I12" s="42">
        <f t="shared" si="0"/>
        <v>20248704</v>
      </c>
      <c r="J12" s="42">
        <f t="shared" si="1"/>
        <v>17998848</v>
      </c>
      <c r="K12" s="43">
        <f t="shared" si="2"/>
        <v>47000</v>
      </c>
      <c r="L12" s="23" t="s">
        <v>39</v>
      </c>
    </row>
    <row r="13" spans="1:12" ht="15.75" customHeight="1" x14ac:dyDescent="0.3">
      <c r="A13" s="25">
        <v>12</v>
      </c>
      <c r="B13" s="30">
        <v>1502</v>
      </c>
      <c r="C13" s="30">
        <v>15</v>
      </c>
      <c r="D13" s="27" t="s">
        <v>33</v>
      </c>
      <c r="E13" s="31">
        <v>426</v>
      </c>
      <c r="F13" s="29">
        <f t="shared" si="3"/>
        <v>468.6</v>
      </c>
      <c r="G13" s="41">
        <v>34560</v>
      </c>
      <c r="H13" s="42">
        <f t="shared" si="4"/>
        <v>14722560</v>
      </c>
      <c r="I13" s="42">
        <f t="shared" si="0"/>
        <v>13250304</v>
      </c>
      <c r="J13" s="42">
        <f t="shared" si="1"/>
        <v>11778048</v>
      </c>
      <c r="K13" s="43">
        <f t="shared" si="2"/>
        <v>30500</v>
      </c>
      <c r="L13" s="23" t="s">
        <v>39</v>
      </c>
    </row>
    <row r="14" spans="1:12" ht="15.75" customHeight="1" x14ac:dyDescent="0.3">
      <c r="A14" s="25">
        <v>13</v>
      </c>
      <c r="B14" s="30">
        <v>1602</v>
      </c>
      <c r="C14" s="30">
        <v>16</v>
      </c>
      <c r="D14" s="27" t="s">
        <v>33</v>
      </c>
      <c r="E14" s="31">
        <v>426</v>
      </c>
      <c r="F14" s="29">
        <f t="shared" si="3"/>
        <v>468.6</v>
      </c>
      <c r="G14" s="41">
        <v>34680</v>
      </c>
      <c r="H14" s="42">
        <f t="shared" si="4"/>
        <v>14773680</v>
      </c>
      <c r="I14" s="42">
        <f t="shared" si="0"/>
        <v>13296312</v>
      </c>
      <c r="J14" s="42">
        <f t="shared" si="1"/>
        <v>11818944</v>
      </c>
      <c r="K14" s="43">
        <f t="shared" si="2"/>
        <v>31000</v>
      </c>
      <c r="L14" s="23" t="s">
        <v>39</v>
      </c>
    </row>
    <row r="15" spans="1:12" ht="15.75" customHeight="1" x14ac:dyDescent="0.3">
      <c r="A15" s="25">
        <v>14</v>
      </c>
      <c r="B15" s="30">
        <v>1603</v>
      </c>
      <c r="C15" s="30">
        <v>16</v>
      </c>
      <c r="D15" s="27" t="s">
        <v>33</v>
      </c>
      <c r="E15" s="31">
        <v>426</v>
      </c>
      <c r="F15" s="29">
        <f t="shared" si="3"/>
        <v>468.6</v>
      </c>
      <c r="G15" s="41">
        <v>34680</v>
      </c>
      <c r="H15" s="42">
        <f t="shared" si="4"/>
        <v>14773680</v>
      </c>
      <c r="I15" s="42">
        <f t="shared" si="0"/>
        <v>13296312</v>
      </c>
      <c r="J15" s="42">
        <f t="shared" si="1"/>
        <v>11818944</v>
      </c>
      <c r="K15" s="43">
        <f t="shared" si="2"/>
        <v>31000</v>
      </c>
      <c r="L15" s="23" t="s">
        <v>39</v>
      </c>
    </row>
    <row r="16" spans="1:12" ht="15.75" customHeight="1" x14ac:dyDescent="0.3">
      <c r="A16" s="25">
        <v>15</v>
      </c>
      <c r="B16" s="30">
        <v>1604</v>
      </c>
      <c r="C16" s="30">
        <v>16</v>
      </c>
      <c r="D16" s="27" t="s">
        <v>5</v>
      </c>
      <c r="E16" s="31">
        <v>651</v>
      </c>
      <c r="F16" s="29">
        <f t="shared" si="3"/>
        <v>716.1</v>
      </c>
      <c r="G16" s="41">
        <v>34680</v>
      </c>
      <c r="H16" s="42">
        <f t="shared" si="4"/>
        <v>22576680</v>
      </c>
      <c r="I16" s="42">
        <f t="shared" si="0"/>
        <v>20319012</v>
      </c>
      <c r="J16" s="42">
        <f t="shared" si="1"/>
        <v>18061344</v>
      </c>
      <c r="K16" s="43">
        <f t="shared" si="2"/>
        <v>47000</v>
      </c>
      <c r="L16" s="23" t="s">
        <v>39</v>
      </c>
    </row>
    <row r="17" spans="1:14" ht="15.75" customHeight="1" x14ac:dyDescent="0.3">
      <c r="A17" s="25">
        <v>16</v>
      </c>
      <c r="B17" s="30">
        <v>1702</v>
      </c>
      <c r="C17" s="30">
        <v>17</v>
      </c>
      <c r="D17" s="27" t="s">
        <v>20</v>
      </c>
      <c r="E17" s="28">
        <v>1083</v>
      </c>
      <c r="F17" s="29">
        <f t="shared" si="3"/>
        <v>1191.3000000000002</v>
      </c>
      <c r="G17" s="41">
        <v>34800</v>
      </c>
      <c r="H17" s="42">
        <f t="shared" si="4"/>
        <v>37688400</v>
      </c>
      <c r="I17" s="42">
        <f t="shared" si="0"/>
        <v>33919560</v>
      </c>
      <c r="J17" s="42">
        <f t="shared" si="1"/>
        <v>30150720</v>
      </c>
      <c r="K17" s="43">
        <f t="shared" si="2"/>
        <v>78500</v>
      </c>
      <c r="L17" s="23" t="s">
        <v>39</v>
      </c>
    </row>
    <row r="18" spans="1:14" ht="15.75" customHeight="1" x14ac:dyDescent="0.3">
      <c r="A18" s="25">
        <v>17</v>
      </c>
      <c r="B18" s="30">
        <v>1801</v>
      </c>
      <c r="C18" s="30">
        <v>18</v>
      </c>
      <c r="D18" s="27" t="s">
        <v>20</v>
      </c>
      <c r="E18" s="28">
        <v>1083</v>
      </c>
      <c r="F18" s="29">
        <f t="shared" si="3"/>
        <v>1191.3000000000002</v>
      </c>
      <c r="G18" s="41">
        <v>34920</v>
      </c>
      <c r="H18" s="42">
        <f t="shared" si="4"/>
        <v>37818360</v>
      </c>
      <c r="I18" s="42">
        <f t="shared" si="0"/>
        <v>34036524</v>
      </c>
      <c r="J18" s="42">
        <f t="shared" si="1"/>
        <v>30254688</v>
      </c>
      <c r="K18" s="43">
        <f t="shared" si="2"/>
        <v>79000</v>
      </c>
      <c r="L18" s="23" t="s">
        <v>39</v>
      </c>
    </row>
    <row r="19" spans="1:14" ht="15.75" customHeight="1" x14ac:dyDescent="0.3">
      <c r="A19" s="25">
        <v>18</v>
      </c>
      <c r="B19" s="30">
        <v>1901</v>
      </c>
      <c r="C19" s="30">
        <v>19</v>
      </c>
      <c r="D19" s="27" t="s">
        <v>20</v>
      </c>
      <c r="E19" s="28">
        <v>1083</v>
      </c>
      <c r="F19" s="29">
        <f t="shared" si="3"/>
        <v>1191.3000000000002</v>
      </c>
      <c r="G19" s="41">
        <v>35040</v>
      </c>
      <c r="H19" s="42">
        <f t="shared" si="4"/>
        <v>37948320</v>
      </c>
      <c r="I19" s="42">
        <f t="shared" si="0"/>
        <v>34153488</v>
      </c>
      <c r="J19" s="42">
        <f t="shared" si="1"/>
        <v>30358656</v>
      </c>
      <c r="K19" s="43">
        <f t="shared" si="2"/>
        <v>79000</v>
      </c>
      <c r="L19" s="23" t="s">
        <v>39</v>
      </c>
    </row>
    <row r="20" spans="1:14" ht="15.75" customHeight="1" x14ac:dyDescent="0.3">
      <c r="A20" s="25">
        <v>19</v>
      </c>
      <c r="B20" s="30">
        <v>1902</v>
      </c>
      <c r="C20" s="30">
        <v>19</v>
      </c>
      <c r="D20" s="27" t="s">
        <v>20</v>
      </c>
      <c r="E20" s="28">
        <v>1083</v>
      </c>
      <c r="F20" s="29">
        <f t="shared" si="3"/>
        <v>1191.3000000000002</v>
      </c>
      <c r="G20" s="41">
        <v>35040</v>
      </c>
      <c r="H20" s="42">
        <f t="shared" si="4"/>
        <v>37948320</v>
      </c>
      <c r="I20" s="42">
        <f t="shared" si="0"/>
        <v>34153488</v>
      </c>
      <c r="J20" s="42">
        <f t="shared" si="1"/>
        <v>30358656</v>
      </c>
      <c r="K20" s="43">
        <f t="shared" si="2"/>
        <v>79000</v>
      </c>
      <c r="L20" s="23" t="s">
        <v>39</v>
      </c>
    </row>
    <row r="21" spans="1:14" ht="16.5" x14ac:dyDescent="0.3">
      <c r="A21" s="25">
        <v>20</v>
      </c>
      <c r="B21" s="30">
        <v>2001</v>
      </c>
      <c r="C21" s="30">
        <v>20</v>
      </c>
      <c r="D21" s="27" t="s">
        <v>20</v>
      </c>
      <c r="E21" s="28">
        <v>1083</v>
      </c>
      <c r="F21" s="29">
        <f t="shared" si="3"/>
        <v>1191.3000000000002</v>
      </c>
      <c r="G21" s="41">
        <v>35160</v>
      </c>
      <c r="H21" s="42">
        <f t="shared" si="4"/>
        <v>38078280</v>
      </c>
      <c r="I21" s="42">
        <f t="shared" si="0"/>
        <v>34270452</v>
      </c>
      <c r="J21" s="42">
        <f t="shared" si="1"/>
        <v>30462624</v>
      </c>
      <c r="K21" s="43">
        <f t="shared" si="2"/>
        <v>79500</v>
      </c>
      <c r="L21" s="23" t="s">
        <v>39</v>
      </c>
    </row>
    <row r="22" spans="1:14" ht="16.5" x14ac:dyDescent="0.3">
      <c r="A22" s="25">
        <v>21</v>
      </c>
      <c r="B22" s="30">
        <v>2002</v>
      </c>
      <c r="C22" s="30">
        <v>20</v>
      </c>
      <c r="D22" s="27" t="s">
        <v>20</v>
      </c>
      <c r="E22" s="28">
        <v>1083</v>
      </c>
      <c r="F22" s="29">
        <f t="shared" si="3"/>
        <v>1191.3000000000002</v>
      </c>
      <c r="G22" s="41">
        <v>35160</v>
      </c>
      <c r="H22" s="42">
        <f t="shared" si="4"/>
        <v>38078280</v>
      </c>
      <c r="I22" s="42">
        <f t="shared" si="0"/>
        <v>34270452</v>
      </c>
      <c r="J22" s="42">
        <f t="shared" si="1"/>
        <v>30462624</v>
      </c>
      <c r="K22" s="43">
        <f t="shared" si="2"/>
        <v>79500</v>
      </c>
      <c r="L22" s="23" t="s">
        <v>39</v>
      </c>
    </row>
    <row r="23" spans="1:14" ht="16.5" x14ac:dyDescent="0.3">
      <c r="A23" s="25">
        <v>22</v>
      </c>
      <c r="B23" s="30">
        <v>2102</v>
      </c>
      <c r="C23" s="30">
        <v>21</v>
      </c>
      <c r="D23" s="27" t="s">
        <v>20</v>
      </c>
      <c r="E23" s="28">
        <v>1083</v>
      </c>
      <c r="F23" s="29">
        <f t="shared" si="3"/>
        <v>1191.3000000000002</v>
      </c>
      <c r="G23" s="41">
        <v>35280</v>
      </c>
      <c r="H23" s="42">
        <f t="shared" si="4"/>
        <v>38208240</v>
      </c>
      <c r="I23" s="42">
        <f t="shared" si="0"/>
        <v>34387416</v>
      </c>
      <c r="J23" s="42">
        <f t="shared" si="1"/>
        <v>30566592</v>
      </c>
      <c r="K23" s="43">
        <f t="shared" si="2"/>
        <v>79500</v>
      </c>
      <c r="L23" s="23" t="s">
        <v>39</v>
      </c>
    </row>
    <row r="24" spans="1:14" ht="16.5" x14ac:dyDescent="0.3">
      <c r="A24" s="38" t="s">
        <v>4</v>
      </c>
      <c r="B24" s="38"/>
      <c r="C24" s="38"/>
      <c r="D24" s="38"/>
      <c r="E24" s="32">
        <f>SUM(E2:E23)</f>
        <v>16488</v>
      </c>
      <c r="F24" s="33">
        <f>SUM(F2:F23)</f>
        <v>18136.8</v>
      </c>
      <c r="G24" s="41"/>
      <c r="H24" s="44">
        <f>SUM(H2:H23)</f>
        <v>569060280</v>
      </c>
      <c r="I24" s="44">
        <f>SUM(I2:I23)</f>
        <v>512154252</v>
      </c>
      <c r="J24" s="44">
        <f>SUM(J2:J23)</f>
        <v>455248224</v>
      </c>
      <c r="K24" s="43"/>
      <c r="N24" s="3">
        <f>F24*3200</f>
        <v>58037760</v>
      </c>
    </row>
    <row r="25" spans="1:14" x14ac:dyDescent="0.25">
      <c r="G25" s="41"/>
      <c r="N25" s="15">
        <f>N24*61%</f>
        <v>35403033.600000001</v>
      </c>
    </row>
    <row r="26" spans="1:14" x14ac:dyDescent="0.25">
      <c r="I26" s="46"/>
      <c r="J26" s="46"/>
    </row>
    <row r="27" spans="1:14" x14ac:dyDescent="0.25">
      <c r="I27" s="46"/>
      <c r="J27" s="46"/>
    </row>
    <row r="28" spans="1:14" x14ac:dyDescent="0.25">
      <c r="E28" s="36"/>
      <c r="F28" s="1"/>
      <c r="H28" s="47"/>
      <c r="I28" s="47"/>
      <c r="J28" s="47"/>
    </row>
    <row r="29" spans="1:14" x14ac:dyDescent="0.25">
      <c r="I29" s="46"/>
      <c r="J29" s="46"/>
    </row>
    <row r="33" spans="9:10" x14ac:dyDescent="0.25">
      <c r="I33" s="47"/>
      <c r="J33" s="47"/>
    </row>
  </sheetData>
  <mergeCells count="1">
    <mergeCell ref="A24:D2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E9657-E734-4A84-81A5-8A5389ABFBAB}">
  <dimension ref="A1:N39"/>
  <sheetViews>
    <sheetView topLeftCell="A13" zoomScale="145" zoomScaleNormal="145" workbookViewId="0">
      <selection activeCell="E30" sqref="E30:F30"/>
    </sheetView>
  </sheetViews>
  <sheetFormatPr defaultRowHeight="15" x14ac:dyDescent="0.25"/>
  <cols>
    <col min="1" max="1" width="4" customWidth="1"/>
    <col min="2" max="2" width="5.7109375" style="34" customWidth="1"/>
    <col min="3" max="3" width="4.5703125" style="34" customWidth="1"/>
    <col min="4" max="4" width="6.140625" customWidth="1"/>
    <col min="5" max="5" width="7.28515625" style="35" customWidth="1"/>
    <col min="6" max="6" width="6.5703125" customWidth="1"/>
    <col min="7" max="7" width="7.7109375" style="45" customWidth="1"/>
    <col min="8" max="8" width="14.7109375" style="45" customWidth="1"/>
    <col min="9" max="9" width="14.85546875" style="45" customWidth="1"/>
    <col min="10" max="10" width="15.140625" style="45" customWidth="1"/>
    <col min="11" max="11" width="6.140625" style="45" customWidth="1"/>
    <col min="12" max="12" width="8.85546875" style="48" customWidth="1"/>
    <col min="14" max="14" width="18.7109375" bestFit="1" customWidth="1"/>
  </cols>
  <sheetData>
    <row r="1" spans="1:12" ht="49.5" customHeight="1" x14ac:dyDescent="0.25">
      <c r="A1" s="22" t="s">
        <v>0</v>
      </c>
      <c r="B1" s="22" t="s">
        <v>9</v>
      </c>
      <c r="C1" s="22" t="s">
        <v>1</v>
      </c>
      <c r="D1" s="22" t="s">
        <v>2</v>
      </c>
      <c r="E1" s="24" t="s">
        <v>32</v>
      </c>
      <c r="F1" s="22" t="s">
        <v>3</v>
      </c>
      <c r="G1" s="40" t="s">
        <v>55</v>
      </c>
      <c r="H1" s="40" t="s">
        <v>56</v>
      </c>
      <c r="I1" s="40" t="s">
        <v>57</v>
      </c>
      <c r="J1" s="40" t="s">
        <v>58</v>
      </c>
      <c r="K1" s="40" t="s">
        <v>59</v>
      </c>
      <c r="L1" s="22" t="s">
        <v>38</v>
      </c>
    </row>
    <row r="2" spans="1:12" ht="15.75" customHeight="1" x14ac:dyDescent="0.3">
      <c r="A2" s="25">
        <v>1</v>
      </c>
      <c r="B2" s="26">
        <v>301</v>
      </c>
      <c r="C2" s="27">
        <v>3</v>
      </c>
      <c r="D2" s="27" t="s">
        <v>5</v>
      </c>
      <c r="E2" s="28">
        <v>573</v>
      </c>
      <c r="F2" s="29">
        <f t="shared" ref="F2:F29" si="0">E2*1.1</f>
        <v>630.30000000000007</v>
      </c>
      <c r="G2" s="41" t="e">
        <f>#REF!+120</f>
        <v>#REF!</v>
      </c>
      <c r="H2" s="42">
        <v>0</v>
      </c>
      <c r="I2" s="42">
        <f t="shared" ref="I2:I29" si="1">H2*0.9</f>
        <v>0</v>
      </c>
      <c r="J2" s="42">
        <f t="shared" ref="J2:J29" si="2">H2*0.8</f>
        <v>0</v>
      </c>
      <c r="K2" s="43">
        <f t="shared" ref="K2:K29" si="3">MROUND((H2*0.025/12),500)</f>
        <v>0</v>
      </c>
      <c r="L2" s="23" t="s">
        <v>40</v>
      </c>
    </row>
    <row r="3" spans="1:12" ht="15.75" customHeight="1" x14ac:dyDescent="0.3">
      <c r="A3" s="25">
        <v>2</v>
      </c>
      <c r="B3" s="26">
        <v>401</v>
      </c>
      <c r="C3" s="27">
        <v>4</v>
      </c>
      <c r="D3" s="27" t="s">
        <v>5</v>
      </c>
      <c r="E3" s="28">
        <v>595</v>
      </c>
      <c r="F3" s="29">
        <f t="shared" si="0"/>
        <v>654.5</v>
      </c>
      <c r="G3" s="41" t="e">
        <f>G2+120</f>
        <v>#REF!</v>
      </c>
      <c r="H3" s="42">
        <v>0</v>
      </c>
      <c r="I3" s="42">
        <f t="shared" si="1"/>
        <v>0</v>
      </c>
      <c r="J3" s="42">
        <f t="shared" si="2"/>
        <v>0</v>
      </c>
      <c r="K3" s="43">
        <f t="shared" si="3"/>
        <v>0</v>
      </c>
      <c r="L3" s="23" t="s">
        <v>40</v>
      </c>
    </row>
    <row r="4" spans="1:12" ht="15.75" customHeight="1" x14ac:dyDescent="0.3">
      <c r="A4" s="25">
        <v>3</v>
      </c>
      <c r="B4" s="26">
        <v>501</v>
      </c>
      <c r="C4" s="27">
        <v>5</v>
      </c>
      <c r="D4" s="27" t="s">
        <v>5</v>
      </c>
      <c r="E4" s="28">
        <v>625</v>
      </c>
      <c r="F4" s="29">
        <f t="shared" si="0"/>
        <v>687.5</v>
      </c>
      <c r="G4" s="41" t="e">
        <f>G3+120</f>
        <v>#REF!</v>
      </c>
      <c r="H4" s="42">
        <v>0</v>
      </c>
      <c r="I4" s="42">
        <f t="shared" si="1"/>
        <v>0</v>
      </c>
      <c r="J4" s="42">
        <f t="shared" si="2"/>
        <v>0</v>
      </c>
      <c r="K4" s="43">
        <f t="shared" si="3"/>
        <v>0</v>
      </c>
      <c r="L4" s="23" t="s">
        <v>40</v>
      </c>
    </row>
    <row r="5" spans="1:12" ht="15.75" customHeight="1" x14ac:dyDescent="0.3">
      <c r="A5" s="25">
        <v>4</v>
      </c>
      <c r="B5" s="26">
        <v>802</v>
      </c>
      <c r="C5" s="27">
        <v>8</v>
      </c>
      <c r="D5" s="27" t="s">
        <v>33</v>
      </c>
      <c r="E5" s="28">
        <v>378</v>
      </c>
      <c r="F5" s="29">
        <f t="shared" si="0"/>
        <v>415.8</v>
      </c>
      <c r="G5" s="41" t="e">
        <f>#REF!</f>
        <v>#REF!</v>
      </c>
      <c r="H5" s="42">
        <v>0</v>
      </c>
      <c r="I5" s="42">
        <f t="shared" si="1"/>
        <v>0</v>
      </c>
      <c r="J5" s="42">
        <f t="shared" si="2"/>
        <v>0</v>
      </c>
      <c r="K5" s="43">
        <f t="shared" si="3"/>
        <v>0</v>
      </c>
      <c r="L5" s="23" t="s">
        <v>40</v>
      </c>
    </row>
    <row r="6" spans="1:12" ht="15.75" customHeight="1" x14ac:dyDescent="0.3">
      <c r="A6" s="25">
        <v>5</v>
      </c>
      <c r="B6" s="26">
        <v>803</v>
      </c>
      <c r="C6" s="27">
        <v>8</v>
      </c>
      <c r="D6" s="27" t="s">
        <v>33</v>
      </c>
      <c r="E6" s="28">
        <v>395</v>
      </c>
      <c r="F6" s="29">
        <f t="shared" si="0"/>
        <v>434.50000000000006</v>
      </c>
      <c r="G6" s="41" t="e">
        <f>G5</f>
        <v>#REF!</v>
      </c>
      <c r="H6" s="42">
        <v>0</v>
      </c>
      <c r="I6" s="42">
        <f t="shared" si="1"/>
        <v>0</v>
      </c>
      <c r="J6" s="42">
        <f t="shared" si="2"/>
        <v>0</v>
      </c>
      <c r="K6" s="43">
        <f t="shared" si="3"/>
        <v>0</v>
      </c>
      <c r="L6" s="23" t="s">
        <v>40</v>
      </c>
    </row>
    <row r="7" spans="1:12" ht="15.75" customHeight="1" x14ac:dyDescent="0.3">
      <c r="A7" s="25">
        <v>6</v>
      </c>
      <c r="B7" s="30">
        <v>901</v>
      </c>
      <c r="C7" s="30">
        <v>9</v>
      </c>
      <c r="D7" s="27" t="s">
        <v>5</v>
      </c>
      <c r="E7" s="28">
        <v>651</v>
      </c>
      <c r="F7" s="29">
        <f t="shared" si="0"/>
        <v>716.1</v>
      </c>
      <c r="G7" s="41" t="e">
        <f>#REF!+120</f>
        <v>#REF!</v>
      </c>
      <c r="H7" s="42">
        <v>0</v>
      </c>
      <c r="I7" s="42">
        <f t="shared" si="1"/>
        <v>0</v>
      </c>
      <c r="J7" s="42">
        <f t="shared" si="2"/>
        <v>0</v>
      </c>
      <c r="K7" s="43">
        <f t="shared" si="3"/>
        <v>0</v>
      </c>
      <c r="L7" s="23" t="s">
        <v>40</v>
      </c>
    </row>
    <row r="8" spans="1:12" ht="15.75" customHeight="1" x14ac:dyDescent="0.3">
      <c r="A8" s="25">
        <v>7</v>
      </c>
      <c r="B8" s="30">
        <v>902</v>
      </c>
      <c r="C8" s="30">
        <v>9</v>
      </c>
      <c r="D8" s="27" t="s">
        <v>33</v>
      </c>
      <c r="E8" s="28">
        <v>378</v>
      </c>
      <c r="F8" s="29">
        <f t="shared" si="0"/>
        <v>415.8</v>
      </c>
      <c r="G8" s="41" t="e">
        <f>G7</f>
        <v>#REF!</v>
      </c>
      <c r="H8" s="42">
        <v>0</v>
      </c>
      <c r="I8" s="42">
        <f t="shared" si="1"/>
        <v>0</v>
      </c>
      <c r="J8" s="42">
        <f t="shared" si="2"/>
        <v>0</v>
      </c>
      <c r="K8" s="43">
        <f t="shared" si="3"/>
        <v>0</v>
      </c>
      <c r="L8" s="23" t="s">
        <v>40</v>
      </c>
    </row>
    <row r="9" spans="1:12" ht="15.75" customHeight="1" x14ac:dyDescent="0.3">
      <c r="A9" s="25">
        <v>8</v>
      </c>
      <c r="B9" s="30">
        <v>903</v>
      </c>
      <c r="C9" s="30">
        <v>9</v>
      </c>
      <c r="D9" s="27" t="s">
        <v>33</v>
      </c>
      <c r="E9" s="28">
        <v>426</v>
      </c>
      <c r="F9" s="29">
        <f t="shared" si="0"/>
        <v>468.6</v>
      </c>
      <c r="G9" s="41" t="e">
        <f>G8</f>
        <v>#REF!</v>
      </c>
      <c r="H9" s="42">
        <v>0</v>
      </c>
      <c r="I9" s="42">
        <f t="shared" si="1"/>
        <v>0</v>
      </c>
      <c r="J9" s="42">
        <f t="shared" si="2"/>
        <v>0</v>
      </c>
      <c r="K9" s="43">
        <f t="shared" si="3"/>
        <v>0</v>
      </c>
      <c r="L9" s="23" t="s">
        <v>40</v>
      </c>
    </row>
    <row r="10" spans="1:12" ht="15.75" customHeight="1" x14ac:dyDescent="0.3">
      <c r="A10" s="25">
        <v>9</v>
      </c>
      <c r="B10" s="30">
        <v>904</v>
      </c>
      <c r="C10" s="30">
        <v>9</v>
      </c>
      <c r="D10" s="27" t="s">
        <v>5</v>
      </c>
      <c r="E10" s="28">
        <v>651</v>
      </c>
      <c r="F10" s="29">
        <f t="shared" si="0"/>
        <v>716.1</v>
      </c>
      <c r="G10" s="41" t="e">
        <f>G9</f>
        <v>#REF!</v>
      </c>
      <c r="H10" s="42">
        <v>0</v>
      </c>
      <c r="I10" s="42">
        <f t="shared" si="1"/>
        <v>0</v>
      </c>
      <c r="J10" s="42">
        <f t="shared" si="2"/>
        <v>0</v>
      </c>
      <c r="K10" s="43">
        <f t="shared" si="3"/>
        <v>0</v>
      </c>
      <c r="L10" s="23" t="s">
        <v>40</v>
      </c>
    </row>
    <row r="11" spans="1:12" ht="15.75" customHeight="1" x14ac:dyDescent="0.3">
      <c r="A11" s="25">
        <v>10</v>
      </c>
      <c r="B11" s="30">
        <v>1002</v>
      </c>
      <c r="C11" s="30">
        <v>10</v>
      </c>
      <c r="D11" s="27" t="s">
        <v>33</v>
      </c>
      <c r="E11" s="28">
        <v>378</v>
      </c>
      <c r="F11" s="29">
        <f t="shared" si="0"/>
        <v>415.8</v>
      </c>
      <c r="G11" s="41" t="e">
        <f>#REF!</f>
        <v>#REF!</v>
      </c>
      <c r="H11" s="42">
        <v>0</v>
      </c>
      <c r="I11" s="42">
        <f t="shared" si="1"/>
        <v>0</v>
      </c>
      <c r="J11" s="42">
        <f t="shared" si="2"/>
        <v>0</v>
      </c>
      <c r="K11" s="43">
        <f t="shared" si="3"/>
        <v>0</v>
      </c>
      <c r="L11" s="23" t="s">
        <v>40</v>
      </c>
    </row>
    <row r="12" spans="1:12" ht="15.75" customHeight="1" x14ac:dyDescent="0.3">
      <c r="A12" s="25">
        <v>11</v>
      </c>
      <c r="B12" s="30">
        <v>1003</v>
      </c>
      <c r="C12" s="30">
        <v>10</v>
      </c>
      <c r="D12" s="27" t="s">
        <v>33</v>
      </c>
      <c r="E12" s="28">
        <v>426</v>
      </c>
      <c r="F12" s="29">
        <f t="shared" si="0"/>
        <v>468.6</v>
      </c>
      <c r="G12" s="41" t="e">
        <f>G11</f>
        <v>#REF!</v>
      </c>
      <c r="H12" s="42">
        <v>0</v>
      </c>
      <c r="I12" s="42">
        <f t="shared" si="1"/>
        <v>0</v>
      </c>
      <c r="J12" s="42">
        <f t="shared" si="2"/>
        <v>0</v>
      </c>
      <c r="K12" s="43">
        <f t="shared" si="3"/>
        <v>0</v>
      </c>
      <c r="L12" s="23" t="s">
        <v>40</v>
      </c>
    </row>
    <row r="13" spans="1:12" ht="15.75" customHeight="1" x14ac:dyDescent="0.3">
      <c r="A13" s="25">
        <v>12</v>
      </c>
      <c r="B13" s="30">
        <v>1004</v>
      </c>
      <c r="C13" s="30">
        <v>10</v>
      </c>
      <c r="D13" s="27" t="s">
        <v>5</v>
      </c>
      <c r="E13" s="28">
        <v>651</v>
      </c>
      <c r="F13" s="29">
        <f t="shared" si="0"/>
        <v>716.1</v>
      </c>
      <c r="G13" s="41" t="e">
        <f>G12</f>
        <v>#REF!</v>
      </c>
      <c r="H13" s="42">
        <v>0</v>
      </c>
      <c r="I13" s="42">
        <f t="shared" si="1"/>
        <v>0</v>
      </c>
      <c r="J13" s="42">
        <f t="shared" si="2"/>
        <v>0</v>
      </c>
      <c r="K13" s="43">
        <f t="shared" si="3"/>
        <v>0</v>
      </c>
      <c r="L13" s="23" t="s">
        <v>40</v>
      </c>
    </row>
    <row r="14" spans="1:12" ht="15.75" customHeight="1" x14ac:dyDescent="0.3">
      <c r="A14" s="25">
        <v>13</v>
      </c>
      <c r="B14" s="30">
        <v>1101</v>
      </c>
      <c r="C14" s="30">
        <v>11</v>
      </c>
      <c r="D14" s="27" t="s">
        <v>5</v>
      </c>
      <c r="E14" s="28">
        <v>651</v>
      </c>
      <c r="F14" s="29">
        <f t="shared" si="0"/>
        <v>716.1</v>
      </c>
      <c r="G14" s="41" t="e">
        <f>G13+120</f>
        <v>#REF!</v>
      </c>
      <c r="H14" s="42">
        <v>0</v>
      </c>
      <c r="I14" s="42">
        <f t="shared" si="1"/>
        <v>0</v>
      </c>
      <c r="J14" s="42">
        <f t="shared" si="2"/>
        <v>0</v>
      </c>
      <c r="K14" s="43">
        <f t="shared" si="3"/>
        <v>0</v>
      </c>
      <c r="L14" s="23" t="s">
        <v>40</v>
      </c>
    </row>
    <row r="15" spans="1:12" ht="15.75" customHeight="1" x14ac:dyDescent="0.3">
      <c r="A15" s="25">
        <v>14</v>
      </c>
      <c r="B15" s="30">
        <v>1102</v>
      </c>
      <c r="C15" s="30">
        <v>11</v>
      </c>
      <c r="D15" s="27" t="s">
        <v>33</v>
      </c>
      <c r="E15" s="28">
        <v>378</v>
      </c>
      <c r="F15" s="29">
        <f t="shared" si="0"/>
        <v>415.8</v>
      </c>
      <c r="G15" s="41" t="e">
        <f>G14</f>
        <v>#REF!</v>
      </c>
      <c r="H15" s="42">
        <v>0</v>
      </c>
      <c r="I15" s="42">
        <f t="shared" si="1"/>
        <v>0</v>
      </c>
      <c r="J15" s="42">
        <f t="shared" si="2"/>
        <v>0</v>
      </c>
      <c r="K15" s="43">
        <f t="shared" si="3"/>
        <v>0</v>
      </c>
      <c r="L15" s="23" t="s">
        <v>40</v>
      </c>
    </row>
    <row r="16" spans="1:12" ht="15.75" customHeight="1" x14ac:dyDescent="0.3">
      <c r="A16" s="25">
        <v>15</v>
      </c>
      <c r="B16" s="30">
        <v>1103</v>
      </c>
      <c r="C16" s="30">
        <v>11</v>
      </c>
      <c r="D16" s="27" t="s">
        <v>33</v>
      </c>
      <c r="E16" s="28">
        <v>426</v>
      </c>
      <c r="F16" s="29">
        <f t="shared" si="0"/>
        <v>468.6</v>
      </c>
      <c r="G16" s="41" t="e">
        <f>G15</f>
        <v>#REF!</v>
      </c>
      <c r="H16" s="42">
        <v>0</v>
      </c>
      <c r="I16" s="42">
        <f t="shared" si="1"/>
        <v>0</v>
      </c>
      <c r="J16" s="42">
        <f t="shared" si="2"/>
        <v>0</v>
      </c>
      <c r="K16" s="43">
        <f t="shared" si="3"/>
        <v>0</v>
      </c>
      <c r="L16" s="23" t="s">
        <v>40</v>
      </c>
    </row>
    <row r="17" spans="1:14" ht="15.75" customHeight="1" x14ac:dyDescent="0.3">
      <c r="A17" s="25">
        <v>16</v>
      </c>
      <c r="B17" s="30">
        <v>1201</v>
      </c>
      <c r="C17" s="30">
        <v>12</v>
      </c>
      <c r="D17" s="27" t="s">
        <v>5</v>
      </c>
      <c r="E17" s="28">
        <v>651</v>
      </c>
      <c r="F17" s="29">
        <f t="shared" si="0"/>
        <v>716.1</v>
      </c>
      <c r="G17" s="41" t="e">
        <f>#REF!+120</f>
        <v>#REF!</v>
      </c>
      <c r="H17" s="42">
        <v>0</v>
      </c>
      <c r="I17" s="42">
        <f t="shared" si="1"/>
        <v>0</v>
      </c>
      <c r="J17" s="42">
        <f t="shared" si="2"/>
        <v>0</v>
      </c>
      <c r="K17" s="43">
        <f t="shared" si="3"/>
        <v>0</v>
      </c>
      <c r="L17" s="23" t="s">
        <v>40</v>
      </c>
    </row>
    <row r="18" spans="1:14" ht="15.75" customHeight="1" x14ac:dyDescent="0.3">
      <c r="A18" s="25">
        <v>17</v>
      </c>
      <c r="B18" s="30">
        <v>1202</v>
      </c>
      <c r="C18" s="30">
        <v>12</v>
      </c>
      <c r="D18" s="27" t="s">
        <v>33</v>
      </c>
      <c r="E18" s="28">
        <v>439</v>
      </c>
      <c r="F18" s="29">
        <f t="shared" si="0"/>
        <v>482.90000000000003</v>
      </c>
      <c r="G18" s="41" t="e">
        <f>G17</f>
        <v>#REF!</v>
      </c>
      <c r="H18" s="42">
        <v>0</v>
      </c>
      <c r="I18" s="42">
        <f t="shared" si="1"/>
        <v>0</v>
      </c>
      <c r="J18" s="42">
        <f t="shared" si="2"/>
        <v>0</v>
      </c>
      <c r="K18" s="43">
        <f t="shared" si="3"/>
        <v>0</v>
      </c>
      <c r="L18" s="23" t="s">
        <v>40</v>
      </c>
    </row>
    <row r="19" spans="1:14" ht="15.75" customHeight="1" x14ac:dyDescent="0.3">
      <c r="A19" s="25">
        <v>18</v>
      </c>
      <c r="B19" s="30">
        <v>1203</v>
      </c>
      <c r="C19" s="30">
        <v>12</v>
      </c>
      <c r="D19" s="27" t="s">
        <v>33</v>
      </c>
      <c r="E19" s="28">
        <v>426</v>
      </c>
      <c r="F19" s="29">
        <f t="shared" si="0"/>
        <v>468.6</v>
      </c>
      <c r="G19" s="41" t="e">
        <f>G18</f>
        <v>#REF!</v>
      </c>
      <c r="H19" s="42">
        <v>0</v>
      </c>
      <c r="I19" s="42">
        <f t="shared" si="1"/>
        <v>0</v>
      </c>
      <c r="J19" s="42">
        <f t="shared" si="2"/>
        <v>0</v>
      </c>
      <c r="K19" s="43">
        <f t="shared" si="3"/>
        <v>0</v>
      </c>
      <c r="L19" s="23" t="s">
        <v>40</v>
      </c>
    </row>
    <row r="20" spans="1:14" ht="15.75" customHeight="1" x14ac:dyDescent="0.3">
      <c r="A20" s="25">
        <v>19</v>
      </c>
      <c r="B20" s="30">
        <v>1301</v>
      </c>
      <c r="C20" s="30">
        <v>13</v>
      </c>
      <c r="D20" s="27" t="s">
        <v>5</v>
      </c>
      <c r="E20" s="28">
        <v>651</v>
      </c>
      <c r="F20" s="29">
        <f t="shared" si="0"/>
        <v>716.1</v>
      </c>
      <c r="G20" s="41" t="e">
        <f>#REF!+120</f>
        <v>#REF!</v>
      </c>
      <c r="H20" s="42">
        <v>0</v>
      </c>
      <c r="I20" s="42">
        <f t="shared" si="1"/>
        <v>0</v>
      </c>
      <c r="J20" s="42">
        <f t="shared" si="2"/>
        <v>0</v>
      </c>
      <c r="K20" s="43">
        <f t="shared" si="3"/>
        <v>0</v>
      </c>
      <c r="L20" s="23" t="s">
        <v>40</v>
      </c>
    </row>
    <row r="21" spans="1:14" ht="15.75" customHeight="1" x14ac:dyDescent="0.3">
      <c r="A21" s="25">
        <v>20</v>
      </c>
      <c r="B21" s="30">
        <v>1302</v>
      </c>
      <c r="C21" s="30">
        <v>13</v>
      </c>
      <c r="D21" s="27" t="s">
        <v>33</v>
      </c>
      <c r="E21" s="28">
        <v>439</v>
      </c>
      <c r="F21" s="29">
        <f t="shared" si="0"/>
        <v>482.90000000000003</v>
      </c>
      <c r="G21" s="41" t="e">
        <f>G20</f>
        <v>#REF!</v>
      </c>
      <c r="H21" s="42">
        <v>0</v>
      </c>
      <c r="I21" s="42">
        <f t="shared" si="1"/>
        <v>0</v>
      </c>
      <c r="J21" s="42">
        <f t="shared" si="2"/>
        <v>0</v>
      </c>
      <c r="K21" s="43">
        <f t="shared" si="3"/>
        <v>0</v>
      </c>
      <c r="L21" s="23" t="s">
        <v>40</v>
      </c>
    </row>
    <row r="22" spans="1:14" ht="15.75" customHeight="1" x14ac:dyDescent="0.3">
      <c r="A22" s="25">
        <v>21</v>
      </c>
      <c r="B22" s="30">
        <v>1303</v>
      </c>
      <c r="C22" s="30">
        <v>13</v>
      </c>
      <c r="D22" s="27" t="s">
        <v>33</v>
      </c>
      <c r="E22" s="28">
        <v>426</v>
      </c>
      <c r="F22" s="29">
        <f t="shared" si="0"/>
        <v>468.6</v>
      </c>
      <c r="G22" s="41" t="e">
        <f>G21</f>
        <v>#REF!</v>
      </c>
      <c r="H22" s="42">
        <v>0</v>
      </c>
      <c r="I22" s="42">
        <f t="shared" si="1"/>
        <v>0</v>
      </c>
      <c r="J22" s="42">
        <f t="shared" si="2"/>
        <v>0</v>
      </c>
      <c r="K22" s="43">
        <f t="shared" si="3"/>
        <v>0</v>
      </c>
      <c r="L22" s="23" t="s">
        <v>40</v>
      </c>
    </row>
    <row r="23" spans="1:14" ht="15.75" customHeight="1" x14ac:dyDescent="0.3">
      <c r="A23" s="25">
        <v>22</v>
      </c>
      <c r="B23" s="30">
        <v>1403</v>
      </c>
      <c r="C23" s="30">
        <v>14</v>
      </c>
      <c r="D23" s="27" t="s">
        <v>33</v>
      </c>
      <c r="E23" s="28">
        <v>426</v>
      </c>
      <c r="F23" s="29">
        <f t="shared" si="0"/>
        <v>468.6</v>
      </c>
      <c r="G23" s="41" t="e">
        <f>#REF!+120</f>
        <v>#REF!</v>
      </c>
      <c r="H23" s="42">
        <v>0</v>
      </c>
      <c r="I23" s="42">
        <f t="shared" si="1"/>
        <v>0</v>
      </c>
      <c r="J23" s="42">
        <f t="shared" si="2"/>
        <v>0</v>
      </c>
      <c r="K23" s="43">
        <f t="shared" si="3"/>
        <v>0</v>
      </c>
      <c r="L23" s="23" t="s">
        <v>40</v>
      </c>
    </row>
    <row r="24" spans="1:14" ht="15.75" customHeight="1" x14ac:dyDescent="0.3">
      <c r="A24" s="25">
        <v>23</v>
      </c>
      <c r="B24" s="30">
        <v>1503</v>
      </c>
      <c r="C24" s="30">
        <v>15</v>
      </c>
      <c r="D24" s="27" t="s">
        <v>33</v>
      </c>
      <c r="E24" s="31">
        <v>426</v>
      </c>
      <c r="F24" s="29">
        <f t="shared" si="0"/>
        <v>468.6</v>
      </c>
      <c r="G24" s="41" t="e">
        <f>#REF!</f>
        <v>#REF!</v>
      </c>
      <c r="H24" s="42">
        <v>0</v>
      </c>
      <c r="I24" s="42">
        <f t="shared" si="1"/>
        <v>0</v>
      </c>
      <c r="J24" s="42">
        <f t="shared" si="2"/>
        <v>0</v>
      </c>
      <c r="K24" s="43">
        <f t="shared" si="3"/>
        <v>0</v>
      </c>
      <c r="L24" s="23" t="s">
        <v>40</v>
      </c>
    </row>
    <row r="25" spans="1:14" ht="15.75" customHeight="1" x14ac:dyDescent="0.3">
      <c r="A25" s="25">
        <v>24</v>
      </c>
      <c r="B25" s="30">
        <v>1504</v>
      </c>
      <c r="C25" s="30">
        <v>15</v>
      </c>
      <c r="D25" s="27" t="s">
        <v>5</v>
      </c>
      <c r="E25" s="31">
        <v>651</v>
      </c>
      <c r="F25" s="29">
        <f t="shared" si="0"/>
        <v>716.1</v>
      </c>
      <c r="G25" s="41" t="e">
        <f>G24</f>
        <v>#REF!</v>
      </c>
      <c r="H25" s="42">
        <v>0</v>
      </c>
      <c r="I25" s="42">
        <f t="shared" si="1"/>
        <v>0</v>
      </c>
      <c r="J25" s="42">
        <f t="shared" si="2"/>
        <v>0</v>
      </c>
      <c r="K25" s="43">
        <f t="shared" si="3"/>
        <v>0</v>
      </c>
      <c r="L25" s="23" t="s">
        <v>40</v>
      </c>
    </row>
    <row r="26" spans="1:14" ht="15.75" customHeight="1" x14ac:dyDescent="0.3">
      <c r="A26" s="25">
        <v>25</v>
      </c>
      <c r="B26" s="30">
        <v>1601</v>
      </c>
      <c r="C26" s="30">
        <v>16</v>
      </c>
      <c r="D26" s="27" t="s">
        <v>5</v>
      </c>
      <c r="E26" s="31">
        <v>651</v>
      </c>
      <c r="F26" s="29">
        <f t="shared" si="0"/>
        <v>716.1</v>
      </c>
      <c r="G26" s="41" t="e">
        <f>G25+120</f>
        <v>#REF!</v>
      </c>
      <c r="H26" s="42">
        <v>0</v>
      </c>
      <c r="I26" s="42">
        <f t="shared" si="1"/>
        <v>0</v>
      </c>
      <c r="J26" s="42">
        <f t="shared" si="2"/>
        <v>0</v>
      </c>
      <c r="K26" s="43">
        <f t="shared" si="3"/>
        <v>0</v>
      </c>
      <c r="L26" s="23" t="s">
        <v>40</v>
      </c>
    </row>
    <row r="27" spans="1:14" ht="15.75" customHeight="1" x14ac:dyDescent="0.3">
      <c r="A27" s="25">
        <v>26</v>
      </c>
      <c r="B27" s="30">
        <v>1701</v>
      </c>
      <c r="C27" s="30">
        <v>17</v>
      </c>
      <c r="D27" s="27" t="s">
        <v>20</v>
      </c>
      <c r="E27" s="28">
        <v>1083</v>
      </c>
      <c r="F27" s="29">
        <f t="shared" si="0"/>
        <v>1191.3000000000002</v>
      </c>
      <c r="G27" s="41" t="e">
        <f>#REF!+120</f>
        <v>#REF!</v>
      </c>
      <c r="H27" s="42">
        <v>0</v>
      </c>
      <c r="I27" s="42">
        <f t="shared" si="1"/>
        <v>0</v>
      </c>
      <c r="J27" s="42">
        <f t="shared" si="2"/>
        <v>0</v>
      </c>
      <c r="K27" s="43">
        <f t="shared" si="3"/>
        <v>0</v>
      </c>
      <c r="L27" s="23" t="s">
        <v>40</v>
      </c>
    </row>
    <row r="28" spans="1:14" ht="15.75" customHeight="1" x14ac:dyDescent="0.3">
      <c r="A28" s="25">
        <v>27</v>
      </c>
      <c r="B28" s="30">
        <v>1802</v>
      </c>
      <c r="C28" s="30">
        <v>18</v>
      </c>
      <c r="D28" s="27" t="s">
        <v>20</v>
      </c>
      <c r="E28" s="28">
        <v>1083</v>
      </c>
      <c r="F28" s="29">
        <f t="shared" si="0"/>
        <v>1191.3000000000002</v>
      </c>
      <c r="G28" s="41" t="e">
        <f>#REF!</f>
        <v>#REF!</v>
      </c>
      <c r="H28" s="42">
        <v>0</v>
      </c>
      <c r="I28" s="42">
        <f t="shared" si="1"/>
        <v>0</v>
      </c>
      <c r="J28" s="42">
        <f t="shared" si="2"/>
        <v>0</v>
      </c>
      <c r="K28" s="43">
        <f t="shared" si="3"/>
        <v>0</v>
      </c>
      <c r="L28" s="23" t="s">
        <v>40</v>
      </c>
    </row>
    <row r="29" spans="1:14" ht="16.5" x14ac:dyDescent="0.3">
      <c r="A29" s="25">
        <v>28</v>
      </c>
      <c r="B29" s="30">
        <v>2101</v>
      </c>
      <c r="C29" s="30">
        <v>21</v>
      </c>
      <c r="D29" s="27" t="s">
        <v>20</v>
      </c>
      <c r="E29" s="28">
        <v>1083</v>
      </c>
      <c r="F29" s="29">
        <f t="shared" si="0"/>
        <v>1191.3000000000002</v>
      </c>
      <c r="G29" s="41" t="e">
        <f>#REF!+120</f>
        <v>#REF!</v>
      </c>
      <c r="H29" s="42">
        <v>0</v>
      </c>
      <c r="I29" s="42">
        <f t="shared" si="1"/>
        <v>0</v>
      </c>
      <c r="J29" s="42">
        <f t="shared" si="2"/>
        <v>0</v>
      </c>
      <c r="K29" s="43">
        <f t="shared" si="3"/>
        <v>0</v>
      </c>
      <c r="L29" s="23" t="s">
        <v>40</v>
      </c>
    </row>
    <row r="30" spans="1:14" ht="16.5" x14ac:dyDescent="0.3">
      <c r="A30" s="38" t="s">
        <v>4</v>
      </c>
      <c r="B30" s="38"/>
      <c r="C30" s="38"/>
      <c r="D30" s="38"/>
      <c r="E30" s="32">
        <f>SUM(E2:E29)</f>
        <v>16017</v>
      </c>
      <c r="F30" s="33">
        <f>SUM(F2:F29)</f>
        <v>17618.700000000004</v>
      </c>
      <c r="G30" s="41"/>
      <c r="H30" s="44">
        <f>SUM(H2:H29)</f>
        <v>0</v>
      </c>
      <c r="I30" s="44">
        <f>SUM(I2:I29)</f>
        <v>0</v>
      </c>
      <c r="J30" s="44">
        <f>SUM(J2:J29)</f>
        <v>0</v>
      </c>
      <c r="K30" s="43"/>
      <c r="N30" s="3">
        <f>F30*3200</f>
        <v>56379840.000000015</v>
      </c>
    </row>
    <row r="31" spans="1:14" x14ac:dyDescent="0.25">
      <c r="G31" s="41"/>
      <c r="N31" s="15">
        <f>N30*61%</f>
        <v>34391702.400000006</v>
      </c>
    </row>
    <row r="32" spans="1:14" x14ac:dyDescent="0.25">
      <c r="I32" s="46"/>
      <c r="J32" s="46"/>
    </row>
    <row r="33" spans="5:10" x14ac:dyDescent="0.25">
      <c r="I33" s="46"/>
      <c r="J33" s="46"/>
    </row>
    <row r="34" spans="5:10" x14ac:dyDescent="0.25">
      <c r="E34" s="36"/>
      <c r="F34" s="1"/>
      <c r="H34" s="47"/>
      <c r="I34" s="47"/>
      <c r="J34" s="47"/>
    </row>
    <row r="35" spans="5:10" x14ac:dyDescent="0.25">
      <c r="I35" s="46"/>
      <c r="J35" s="46"/>
    </row>
    <row r="39" spans="5:10" x14ac:dyDescent="0.25">
      <c r="I39" s="47"/>
      <c r="J39" s="47"/>
    </row>
  </sheetData>
  <mergeCells count="1">
    <mergeCell ref="A30:D30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593D8-FFA7-451E-B6B1-66E101F692B8}">
  <dimension ref="A1:N50"/>
  <sheetViews>
    <sheetView zoomScale="145" zoomScaleNormal="145" workbookViewId="0">
      <selection activeCell="K40" sqref="K40"/>
    </sheetView>
  </sheetViews>
  <sheetFormatPr defaultRowHeight="15" x14ac:dyDescent="0.25"/>
  <cols>
    <col min="1" max="1" width="4" customWidth="1"/>
    <col min="2" max="2" width="5.7109375" style="34" customWidth="1"/>
    <col min="3" max="3" width="4.5703125" style="34" customWidth="1"/>
    <col min="4" max="4" width="6.140625" customWidth="1"/>
    <col min="5" max="5" width="7.28515625" style="35" customWidth="1"/>
    <col min="6" max="6" width="6.5703125" customWidth="1"/>
    <col min="7" max="7" width="7.7109375" style="45" customWidth="1"/>
    <col min="8" max="8" width="14.7109375" style="45" customWidth="1"/>
    <col min="9" max="9" width="14.85546875" style="45" customWidth="1"/>
    <col min="10" max="10" width="15.140625" style="45" customWidth="1"/>
    <col min="11" max="11" width="6.140625" style="45" customWidth="1"/>
    <col min="12" max="12" width="8.85546875" customWidth="1"/>
    <col min="14" max="14" width="18.7109375" bestFit="1" customWidth="1"/>
  </cols>
  <sheetData>
    <row r="1" spans="1:12" ht="60" customHeight="1" x14ac:dyDescent="0.25">
      <c r="A1" s="22" t="s">
        <v>0</v>
      </c>
      <c r="B1" s="22" t="s">
        <v>9</v>
      </c>
      <c r="C1" s="22" t="s">
        <v>1</v>
      </c>
      <c r="D1" s="22" t="s">
        <v>2</v>
      </c>
      <c r="E1" s="24" t="s">
        <v>41</v>
      </c>
      <c r="F1" s="22" t="s">
        <v>3</v>
      </c>
      <c r="G1" s="40" t="s">
        <v>55</v>
      </c>
      <c r="H1" s="40" t="s">
        <v>56</v>
      </c>
      <c r="I1" s="40" t="s">
        <v>57</v>
      </c>
      <c r="J1" s="40" t="s">
        <v>58</v>
      </c>
      <c r="K1" s="40" t="s">
        <v>59</v>
      </c>
      <c r="L1" s="37" t="s">
        <v>38</v>
      </c>
    </row>
    <row r="2" spans="1:12" ht="15.75" customHeight="1" x14ac:dyDescent="0.3">
      <c r="A2" s="25">
        <v>1</v>
      </c>
      <c r="B2" s="26">
        <v>702</v>
      </c>
      <c r="C2" s="27">
        <v>7</v>
      </c>
      <c r="D2" s="27" t="s">
        <v>33</v>
      </c>
      <c r="E2" s="29">
        <v>317</v>
      </c>
      <c r="F2" s="29">
        <f>E2*1.1</f>
        <v>348.70000000000005</v>
      </c>
      <c r="G2" s="41">
        <v>33600</v>
      </c>
      <c r="H2" s="42">
        <f>E2*G2</f>
        <v>10651200</v>
      </c>
      <c r="I2" s="42">
        <f t="shared" ref="I2:I40" si="0">H2*0.9</f>
        <v>9586080</v>
      </c>
      <c r="J2" s="42">
        <f t="shared" ref="J2:J40" si="1">H2*0.8</f>
        <v>8520960</v>
      </c>
      <c r="K2" s="43">
        <f t="shared" ref="K2:K40" si="2">MROUND((H2*0.025/12),500)</f>
        <v>22000</v>
      </c>
      <c r="L2" s="23" t="s">
        <v>39</v>
      </c>
    </row>
    <row r="3" spans="1:12" ht="15.75" customHeight="1" x14ac:dyDescent="0.3">
      <c r="A3" s="25">
        <v>2</v>
      </c>
      <c r="B3" s="26">
        <v>703</v>
      </c>
      <c r="C3" s="27">
        <v>7</v>
      </c>
      <c r="D3" s="27" t="s">
        <v>34</v>
      </c>
      <c r="E3" s="29">
        <v>187</v>
      </c>
      <c r="F3" s="29">
        <f t="shared" ref="F3:F40" si="3">E3*1.1</f>
        <v>205.70000000000002</v>
      </c>
      <c r="G3" s="41">
        <f>G2</f>
        <v>33600</v>
      </c>
      <c r="H3" s="42">
        <v>0</v>
      </c>
      <c r="I3" s="42">
        <f t="shared" ref="I3:I40" si="4">H3*0.9</f>
        <v>0</v>
      </c>
      <c r="J3" s="42">
        <f t="shared" ref="J3:J40" si="5">H3*0.8</f>
        <v>0</v>
      </c>
      <c r="K3" s="43">
        <f t="shared" ref="K3:K40" si="6">MROUND((H3*0.025/12),500)</f>
        <v>0</v>
      </c>
      <c r="L3" s="23" t="s">
        <v>40</v>
      </c>
    </row>
    <row r="4" spans="1:12" ht="15.75" customHeight="1" x14ac:dyDescent="0.3">
      <c r="A4" s="25">
        <v>3</v>
      </c>
      <c r="B4" s="26">
        <v>704</v>
      </c>
      <c r="C4" s="27">
        <v>7</v>
      </c>
      <c r="D4" s="27" t="s">
        <v>34</v>
      </c>
      <c r="E4" s="29">
        <v>187</v>
      </c>
      <c r="F4" s="29">
        <f t="shared" si="3"/>
        <v>205.70000000000002</v>
      </c>
      <c r="G4" s="41">
        <f>G3</f>
        <v>33600</v>
      </c>
      <c r="H4" s="42">
        <v>0</v>
      </c>
      <c r="I4" s="42">
        <f t="shared" si="4"/>
        <v>0</v>
      </c>
      <c r="J4" s="42">
        <f t="shared" si="5"/>
        <v>0</v>
      </c>
      <c r="K4" s="43">
        <f t="shared" si="6"/>
        <v>0</v>
      </c>
      <c r="L4" s="23" t="s">
        <v>40</v>
      </c>
    </row>
    <row r="5" spans="1:12" ht="15.75" customHeight="1" x14ac:dyDescent="0.3">
      <c r="A5" s="25">
        <v>4</v>
      </c>
      <c r="B5" s="26">
        <v>705</v>
      </c>
      <c r="C5" s="27">
        <v>7</v>
      </c>
      <c r="D5" s="27" t="s">
        <v>33</v>
      </c>
      <c r="E5" s="28">
        <v>317</v>
      </c>
      <c r="F5" s="29">
        <f t="shared" si="3"/>
        <v>348.70000000000005</v>
      </c>
      <c r="G5" s="41">
        <f>G4</f>
        <v>33600</v>
      </c>
      <c r="H5" s="42">
        <v>0</v>
      </c>
      <c r="I5" s="42">
        <f t="shared" si="4"/>
        <v>0</v>
      </c>
      <c r="J5" s="42">
        <f t="shared" si="5"/>
        <v>0</v>
      </c>
      <c r="K5" s="43">
        <f t="shared" si="6"/>
        <v>0</v>
      </c>
      <c r="L5" s="23" t="s">
        <v>40</v>
      </c>
    </row>
    <row r="6" spans="1:12" ht="15.75" customHeight="1" x14ac:dyDescent="0.3">
      <c r="A6" s="25">
        <v>5</v>
      </c>
      <c r="B6" s="26">
        <v>801</v>
      </c>
      <c r="C6" s="27">
        <v>8</v>
      </c>
      <c r="D6" s="27" t="s">
        <v>34</v>
      </c>
      <c r="E6" s="28">
        <v>189</v>
      </c>
      <c r="F6" s="29">
        <f t="shared" si="3"/>
        <v>207.9</v>
      </c>
      <c r="G6" s="41">
        <f>G5+120</f>
        <v>33720</v>
      </c>
      <c r="H6" s="42">
        <f t="shared" ref="H3:H40" si="7">E6*G6</f>
        <v>6373080</v>
      </c>
      <c r="I6" s="42">
        <f t="shared" si="4"/>
        <v>5735772</v>
      </c>
      <c r="J6" s="42">
        <f t="shared" si="5"/>
        <v>5098464</v>
      </c>
      <c r="K6" s="43">
        <f t="shared" si="6"/>
        <v>13500</v>
      </c>
      <c r="L6" s="23" t="s">
        <v>39</v>
      </c>
    </row>
    <row r="7" spans="1:12" ht="15.75" customHeight="1" x14ac:dyDescent="0.3">
      <c r="A7" s="25">
        <v>6</v>
      </c>
      <c r="B7" s="26">
        <v>802</v>
      </c>
      <c r="C7" s="27">
        <v>8</v>
      </c>
      <c r="D7" s="27" t="s">
        <v>34</v>
      </c>
      <c r="E7" s="28">
        <v>184</v>
      </c>
      <c r="F7" s="29">
        <f t="shared" si="3"/>
        <v>202.4</v>
      </c>
      <c r="G7" s="41">
        <f>G6</f>
        <v>33720</v>
      </c>
      <c r="H7" s="42">
        <v>0</v>
      </c>
      <c r="I7" s="42">
        <f t="shared" si="4"/>
        <v>0</v>
      </c>
      <c r="J7" s="42">
        <f t="shared" si="5"/>
        <v>0</v>
      </c>
      <c r="K7" s="43">
        <f t="shared" si="6"/>
        <v>0</v>
      </c>
      <c r="L7" s="23" t="s">
        <v>40</v>
      </c>
    </row>
    <row r="8" spans="1:12" ht="15.75" customHeight="1" x14ac:dyDescent="0.3">
      <c r="A8" s="25">
        <v>7</v>
      </c>
      <c r="B8" s="26">
        <v>803</v>
      </c>
      <c r="C8" s="27">
        <v>8</v>
      </c>
      <c r="D8" s="27" t="s">
        <v>34</v>
      </c>
      <c r="E8" s="28">
        <v>274</v>
      </c>
      <c r="F8" s="29">
        <f t="shared" si="3"/>
        <v>301.40000000000003</v>
      </c>
      <c r="G8" s="41">
        <f>G7</f>
        <v>33720</v>
      </c>
      <c r="H8" s="42">
        <v>0</v>
      </c>
      <c r="I8" s="42">
        <f t="shared" si="4"/>
        <v>0</v>
      </c>
      <c r="J8" s="42">
        <f t="shared" si="5"/>
        <v>0</v>
      </c>
      <c r="K8" s="43">
        <f t="shared" si="6"/>
        <v>0</v>
      </c>
      <c r="L8" s="23" t="s">
        <v>40</v>
      </c>
    </row>
    <row r="9" spans="1:12" ht="15.75" customHeight="1" x14ac:dyDescent="0.3">
      <c r="A9" s="25">
        <v>8</v>
      </c>
      <c r="B9" s="30">
        <v>804</v>
      </c>
      <c r="C9" s="30">
        <v>8</v>
      </c>
      <c r="D9" s="27" t="s">
        <v>33</v>
      </c>
      <c r="E9" s="28">
        <v>195</v>
      </c>
      <c r="F9" s="29">
        <f t="shared" si="3"/>
        <v>214.50000000000003</v>
      </c>
      <c r="G9" s="41">
        <f>G8</f>
        <v>33720</v>
      </c>
      <c r="H9" s="42">
        <f t="shared" si="7"/>
        <v>6575400</v>
      </c>
      <c r="I9" s="42">
        <f t="shared" si="4"/>
        <v>5917860</v>
      </c>
      <c r="J9" s="42">
        <f t="shared" si="5"/>
        <v>5260320</v>
      </c>
      <c r="K9" s="43">
        <f t="shared" si="6"/>
        <v>13500</v>
      </c>
      <c r="L9" s="23" t="s">
        <v>39</v>
      </c>
    </row>
    <row r="10" spans="1:12" ht="15.75" customHeight="1" x14ac:dyDescent="0.3">
      <c r="A10" s="25">
        <v>9</v>
      </c>
      <c r="B10" s="30">
        <v>805</v>
      </c>
      <c r="C10" s="30">
        <v>8</v>
      </c>
      <c r="D10" s="27" t="s">
        <v>5</v>
      </c>
      <c r="E10" s="28">
        <v>665</v>
      </c>
      <c r="F10" s="29">
        <f t="shared" si="3"/>
        <v>731.50000000000011</v>
      </c>
      <c r="G10" s="41">
        <f>G9</f>
        <v>33720</v>
      </c>
      <c r="H10" s="42">
        <f t="shared" si="7"/>
        <v>22423800</v>
      </c>
      <c r="I10" s="42">
        <f t="shared" si="4"/>
        <v>20181420</v>
      </c>
      <c r="J10" s="42">
        <f t="shared" si="5"/>
        <v>17939040</v>
      </c>
      <c r="K10" s="43">
        <f t="shared" si="6"/>
        <v>46500</v>
      </c>
      <c r="L10" s="23" t="s">
        <v>39</v>
      </c>
    </row>
    <row r="11" spans="1:12" ht="15.75" customHeight="1" x14ac:dyDescent="0.3">
      <c r="A11" s="25">
        <v>10</v>
      </c>
      <c r="B11" s="30">
        <v>901</v>
      </c>
      <c r="C11" s="30">
        <v>9</v>
      </c>
      <c r="D11" s="27" t="s">
        <v>34</v>
      </c>
      <c r="E11" s="28">
        <v>267</v>
      </c>
      <c r="F11" s="29">
        <f t="shared" si="3"/>
        <v>293.70000000000005</v>
      </c>
      <c r="G11" s="41">
        <f>G10+120</f>
        <v>33840</v>
      </c>
      <c r="H11" s="42">
        <v>0</v>
      </c>
      <c r="I11" s="42">
        <f t="shared" si="4"/>
        <v>0</v>
      </c>
      <c r="J11" s="42">
        <f t="shared" si="5"/>
        <v>0</v>
      </c>
      <c r="K11" s="43">
        <f t="shared" si="6"/>
        <v>0</v>
      </c>
      <c r="L11" s="23" t="s">
        <v>40</v>
      </c>
    </row>
    <row r="12" spans="1:12" ht="15.75" customHeight="1" x14ac:dyDescent="0.3">
      <c r="A12" s="25">
        <v>11</v>
      </c>
      <c r="B12" s="30">
        <v>902</v>
      </c>
      <c r="C12" s="30">
        <v>9</v>
      </c>
      <c r="D12" s="27" t="s">
        <v>34</v>
      </c>
      <c r="E12" s="28">
        <v>260</v>
      </c>
      <c r="F12" s="29">
        <f t="shared" si="3"/>
        <v>286</v>
      </c>
      <c r="G12" s="41">
        <f>G11</f>
        <v>33840</v>
      </c>
      <c r="H12" s="42">
        <v>0</v>
      </c>
      <c r="I12" s="42">
        <f t="shared" si="4"/>
        <v>0</v>
      </c>
      <c r="J12" s="42">
        <f t="shared" si="5"/>
        <v>0</v>
      </c>
      <c r="K12" s="43">
        <f t="shared" si="6"/>
        <v>0</v>
      </c>
      <c r="L12" s="23" t="s">
        <v>40</v>
      </c>
    </row>
    <row r="13" spans="1:12" ht="15.75" customHeight="1" x14ac:dyDescent="0.3">
      <c r="A13" s="25">
        <v>12</v>
      </c>
      <c r="B13" s="30">
        <v>903</v>
      </c>
      <c r="C13" s="30">
        <v>9</v>
      </c>
      <c r="D13" s="27" t="s">
        <v>34</v>
      </c>
      <c r="E13" s="28">
        <v>280</v>
      </c>
      <c r="F13" s="29">
        <f t="shared" si="3"/>
        <v>308</v>
      </c>
      <c r="G13" s="41">
        <f>G12</f>
        <v>33840</v>
      </c>
      <c r="H13" s="42">
        <v>0</v>
      </c>
      <c r="I13" s="42">
        <f t="shared" si="4"/>
        <v>0</v>
      </c>
      <c r="J13" s="42">
        <f t="shared" si="5"/>
        <v>0</v>
      </c>
      <c r="K13" s="43">
        <f t="shared" si="6"/>
        <v>0</v>
      </c>
      <c r="L13" s="23" t="s">
        <v>40</v>
      </c>
    </row>
    <row r="14" spans="1:12" ht="15.75" customHeight="1" x14ac:dyDescent="0.3">
      <c r="A14" s="25">
        <v>13</v>
      </c>
      <c r="B14" s="30">
        <v>904</v>
      </c>
      <c r="C14" s="30">
        <v>9</v>
      </c>
      <c r="D14" s="27" t="s">
        <v>33</v>
      </c>
      <c r="E14" s="28">
        <v>314</v>
      </c>
      <c r="F14" s="29">
        <f t="shared" si="3"/>
        <v>345.40000000000003</v>
      </c>
      <c r="G14" s="41">
        <f>G13</f>
        <v>33840</v>
      </c>
      <c r="H14" s="42">
        <f t="shared" si="7"/>
        <v>10625760</v>
      </c>
      <c r="I14" s="42">
        <f t="shared" si="4"/>
        <v>9563184</v>
      </c>
      <c r="J14" s="42">
        <f t="shared" si="5"/>
        <v>8500608</v>
      </c>
      <c r="K14" s="43">
        <f t="shared" si="6"/>
        <v>22000</v>
      </c>
      <c r="L14" s="23" t="s">
        <v>39</v>
      </c>
    </row>
    <row r="15" spans="1:12" ht="15.75" customHeight="1" x14ac:dyDescent="0.3">
      <c r="A15" s="25">
        <v>14</v>
      </c>
      <c r="B15" s="30">
        <v>905</v>
      </c>
      <c r="C15" s="30">
        <v>9</v>
      </c>
      <c r="D15" s="27" t="s">
        <v>5</v>
      </c>
      <c r="E15" s="28">
        <v>665</v>
      </c>
      <c r="F15" s="29">
        <f t="shared" si="3"/>
        <v>731.50000000000011</v>
      </c>
      <c r="G15" s="41">
        <f>G14</f>
        <v>33840</v>
      </c>
      <c r="H15" s="42">
        <f t="shared" si="7"/>
        <v>22503600</v>
      </c>
      <c r="I15" s="42">
        <f t="shared" si="4"/>
        <v>20253240</v>
      </c>
      <c r="J15" s="42">
        <f t="shared" si="5"/>
        <v>18002880</v>
      </c>
      <c r="K15" s="43">
        <f t="shared" si="6"/>
        <v>47000</v>
      </c>
      <c r="L15" s="23" t="s">
        <v>39</v>
      </c>
    </row>
    <row r="16" spans="1:12" ht="15.75" customHeight="1" x14ac:dyDescent="0.3">
      <c r="A16" s="25">
        <v>15</v>
      </c>
      <c r="B16" s="30">
        <v>1001</v>
      </c>
      <c r="C16" s="30">
        <v>10</v>
      </c>
      <c r="D16" s="27" t="s">
        <v>34</v>
      </c>
      <c r="E16" s="28">
        <v>267</v>
      </c>
      <c r="F16" s="29">
        <f t="shared" si="3"/>
        <v>293.70000000000005</v>
      </c>
      <c r="G16" s="41">
        <f>G15+120</f>
        <v>33960</v>
      </c>
      <c r="H16" s="42">
        <v>0</v>
      </c>
      <c r="I16" s="42">
        <f t="shared" si="4"/>
        <v>0</v>
      </c>
      <c r="J16" s="42">
        <f t="shared" si="5"/>
        <v>0</v>
      </c>
      <c r="K16" s="43">
        <f t="shared" si="6"/>
        <v>0</v>
      </c>
      <c r="L16" s="23" t="s">
        <v>40</v>
      </c>
    </row>
    <row r="17" spans="1:12" ht="15.75" customHeight="1" x14ac:dyDescent="0.3">
      <c r="A17" s="25">
        <v>16</v>
      </c>
      <c r="B17" s="30">
        <v>1002</v>
      </c>
      <c r="C17" s="30">
        <v>10</v>
      </c>
      <c r="D17" s="27" t="s">
        <v>34</v>
      </c>
      <c r="E17" s="28">
        <v>260</v>
      </c>
      <c r="F17" s="29">
        <f t="shared" si="3"/>
        <v>286</v>
      </c>
      <c r="G17" s="41">
        <f>G16</f>
        <v>33960</v>
      </c>
      <c r="H17" s="42">
        <f t="shared" si="7"/>
        <v>8829600</v>
      </c>
      <c r="I17" s="42">
        <f t="shared" si="4"/>
        <v>7946640</v>
      </c>
      <c r="J17" s="42">
        <f t="shared" si="5"/>
        <v>7063680</v>
      </c>
      <c r="K17" s="43">
        <f t="shared" si="6"/>
        <v>18500</v>
      </c>
      <c r="L17" s="23" t="s">
        <v>39</v>
      </c>
    </row>
    <row r="18" spans="1:12" ht="15.75" customHeight="1" x14ac:dyDescent="0.3">
      <c r="A18" s="25">
        <v>17</v>
      </c>
      <c r="B18" s="30">
        <v>1003</v>
      </c>
      <c r="C18" s="30">
        <v>10</v>
      </c>
      <c r="D18" s="27" t="s">
        <v>33</v>
      </c>
      <c r="E18" s="28">
        <v>333</v>
      </c>
      <c r="F18" s="29">
        <f t="shared" si="3"/>
        <v>366.3</v>
      </c>
      <c r="G18" s="41">
        <f>G17</f>
        <v>33960</v>
      </c>
      <c r="H18" s="42">
        <v>0</v>
      </c>
      <c r="I18" s="42">
        <f t="shared" si="4"/>
        <v>0</v>
      </c>
      <c r="J18" s="42">
        <f t="shared" si="5"/>
        <v>0</v>
      </c>
      <c r="K18" s="43">
        <f t="shared" si="6"/>
        <v>0</v>
      </c>
      <c r="L18" s="23" t="s">
        <v>40</v>
      </c>
    </row>
    <row r="19" spans="1:12" ht="15.75" customHeight="1" x14ac:dyDescent="0.3">
      <c r="A19" s="25">
        <v>18</v>
      </c>
      <c r="B19" s="30">
        <v>1004</v>
      </c>
      <c r="C19" s="30">
        <v>10</v>
      </c>
      <c r="D19" s="27" t="s">
        <v>33</v>
      </c>
      <c r="E19" s="28">
        <v>314</v>
      </c>
      <c r="F19" s="29">
        <f t="shared" si="3"/>
        <v>345.40000000000003</v>
      </c>
      <c r="G19" s="41">
        <f>G18</f>
        <v>33960</v>
      </c>
      <c r="H19" s="42">
        <f t="shared" si="7"/>
        <v>10663440</v>
      </c>
      <c r="I19" s="42">
        <f t="shared" si="4"/>
        <v>9597096</v>
      </c>
      <c r="J19" s="42">
        <f t="shared" si="5"/>
        <v>8530752</v>
      </c>
      <c r="K19" s="43">
        <f t="shared" si="6"/>
        <v>22000</v>
      </c>
      <c r="L19" s="23" t="s">
        <v>39</v>
      </c>
    </row>
    <row r="20" spans="1:12" ht="15.75" customHeight="1" x14ac:dyDescent="0.3">
      <c r="A20" s="25">
        <v>19</v>
      </c>
      <c r="B20" s="30">
        <v>1005</v>
      </c>
      <c r="C20" s="30">
        <v>10</v>
      </c>
      <c r="D20" s="27" t="s">
        <v>5</v>
      </c>
      <c r="E20" s="28">
        <v>665</v>
      </c>
      <c r="F20" s="29">
        <f t="shared" si="3"/>
        <v>731.50000000000011</v>
      </c>
      <c r="G20" s="41">
        <f>G19</f>
        <v>33960</v>
      </c>
      <c r="H20" s="42">
        <f t="shared" si="7"/>
        <v>22583400</v>
      </c>
      <c r="I20" s="42">
        <f t="shared" si="4"/>
        <v>20325060</v>
      </c>
      <c r="J20" s="42">
        <f t="shared" si="5"/>
        <v>18066720</v>
      </c>
      <c r="K20" s="43">
        <f t="shared" si="6"/>
        <v>47000</v>
      </c>
      <c r="L20" s="23" t="s">
        <v>39</v>
      </c>
    </row>
    <row r="21" spans="1:12" ht="15.75" customHeight="1" x14ac:dyDescent="0.3">
      <c r="A21" s="25">
        <v>20</v>
      </c>
      <c r="B21" s="30">
        <v>1101</v>
      </c>
      <c r="C21" s="30">
        <v>11</v>
      </c>
      <c r="D21" s="27" t="s">
        <v>20</v>
      </c>
      <c r="E21" s="28">
        <v>981</v>
      </c>
      <c r="F21" s="29">
        <f t="shared" si="3"/>
        <v>1079.1000000000001</v>
      </c>
      <c r="G21" s="41">
        <f>G20+120</f>
        <v>34080</v>
      </c>
      <c r="H21" s="42">
        <f t="shared" si="7"/>
        <v>33432480</v>
      </c>
      <c r="I21" s="42">
        <f t="shared" si="4"/>
        <v>30089232</v>
      </c>
      <c r="J21" s="42">
        <f t="shared" si="5"/>
        <v>26745984</v>
      </c>
      <c r="K21" s="43">
        <f t="shared" si="6"/>
        <v>69500</v>
      </c>
      <c r="L21" s="23" t="s">
        <v>39</v>
      </c>
    </row>
    <row r="22" spans="1:12" ht="15.75" customHeight="1" x14ac:dyDescent="0.3">
      <c r="A22" s="25">
        <v>21</v>
      </c>
      <c r="B22" s="30">
        <v>1102</v>
      </c>
      <c r="C22" s="30">
        <v>11</v>
      </c>
      <c r="D22" s="27" t="s">
        <v>20</v>
      </c>
      <c r="E22" s="28">
        <v>981</v>
      </c>
      <c r="F22" s="29">
        <f t="shared" si="3"/>
        <v>1079.1000000000001</v>
      </c>
      <c r="G22" s="41">
        <f>G21</f>
        <v>34080</v>
      </c>
      <c r="H22" s="42">
        <f t="shared" si="7"/>
        <v>33432480</v>
      </c>
      <c r="I22" s="42">
        <f t="shared" si="4"/>
        <v>30089232</v>
      </c>
      <c r="J22" s="42">
        <f t="shared" si="5"/>
        <v>26745984</v>
      </c>
      <c r="K22" s="43">
        <f t="shared" si="6"/>
        <v>69500</v>
      </c>
      <c r="L22" s="23" t="s">
        <v>39</v>
      </c>
    </row>
    <row r="23" spans="1:12" ht="15.75" customHeight="1" x14ac:dyDescent="0.3">
      <c r="A23" s="25">
        <v>22</v>
      </c>
      <c r="B23" s="30">
        <v>1201</v>
      </c>
      <c r="C23" s="30">
        <v>12</v>
      </c>
      <c r="D23" s="27" t="s">
        <v>20</v>
      </c>
      <c r="E23" s="28">
        <v>981</v>
      </c>
      <c r="F23" s="29">
        <f t="shared" si="3"/>
        <v>1079.1000000000001</v>
      </c>
      <c r="G23" s="41">
        <f>G22+120</f>
        <v>34200</v>
      </c>
      <c r="H23" s="42">
        <f t="shared" si="7"/>
        <v>33550200</v>
      </c>
      <c r="I23" s="42">
        <f t="shared" si="4"/>
        <v>30195180</v>
      </c>
      <c r="J23" s="42">
        <f t="shared" si="5"/>
        <v>26840160</v>
      </c>
      <c r="K23" s="43">
        <f t="shared" si="6"/>
        <v>70000</v>
      </c>
      <c r="L23" s="23" t="s">
        <v>39</v>
      </c>
    </row>
    <row r="24" spans="1:12" ht="15.75" customHeight="1" x14ac:dyDescent="0.3">
      <c r="A24" s="25">
        <v>23</v>
      </c>
      <c r="B24" s="30">
        <v>1202</v>
      </c>
      <c r="C24" s="30">
        <v>12</v>
      </c>
      <c r="D24" s="27" t="s">
        <v>20</v>
      </c>
      <c r="E24" s="28">
        <v>981</v>
      </c>
      <c r="F24" s="29">
        <f t="shared" si="3"/>
        <v>1079.1000000000001</v>
      </c>
      <c r="G24" s="41">
        <f>G23</f>
        <v>34200</v>
      </c>
      <c r="H24" s="42">
        <f t="shared" si="7"/>
        <v>33550200</v>
      </c>
      <c r="I24" s="42">
        <f t="shared" si="4"/>
        <v>30195180</v>
      </c>
      <c r="J24" s="42">
        <f t="shared" si="5"/>
        <v>26840160</v>
      </c>
      <c r="K24" s="43">
        <f t="shared" si="6"/>
        <v>70000</v>
      </c>
      <c r="L24" s="23" t="s">
        <v>39</v>
      </c>
    </row>
    <row r="25" spans="1:12" ht="15.75" customHeight="1" x14ac:dyDescent="0.3">
      <c r="A25" s="25">
        <v>24</v>
      </c>
      <c r="B25" s="30">
        <v>1301</v>
      </c>
      <c r="C25" s="30">
        <v>13</v>
      </c>
      <c r="D25" s="27" t="s">
        <v>20</v>
      </c>
      <c r="E25" s="28">
        <v>981</v>
      </c>
      <c r="F25" s="29">
        <f t="shared" si="3"/>
        <v>1079.1000000000001</v>
      </c>
      <c r="G25" s="41">
        <f>G24+120</f>
        <v>34320</v>
      </c>
      <c r="H25" s="42">
        <f t="shared" si="7"/>
        <v>33667920</v>
      </c>
      <c r="I25" s="42">
        <f t="shared" si="4"/>
        <v>30301128</v>
      </c>
      <c r="J25" s="42">
        <f t="shared" si="5"/>
        <v>26934336</v>
      </c>
      <c r="K25" s="43">
        <f t="shared" si="6"/>
        <v>70000</v>
      </c>
      <c r="L25" s="23" t="s">
        <v>39</v>
      </c>
    </row>
    <row r="26" spans="1:12" ht="15.75" customHeight="1" x14ac:dyDescent="0.3">
      <c r="A26" s="25">
        <v>25</v>
      </c>
      <c r="B26" s="30">
        <v>1302</v>
      </c>
      <c r="C26" s="30">
        <v>13</v>
      </c>
      <c r="D26" s="27" t="s">
        <v>20</v>
      </c>
      <c r="E26" s="28">
        <v>981</v>
      </c>
      <c r="F26" s="29">
        <f t="shared" si="3"/>
        <v>1079.1000000000001</v>
      </c>
      <c r="G26" s="41">
        <f>G25</f>
        <v>34320</v>
      </c>
      <c r="H26" s="42">
        <f t="shared" si="7"/>
        <v>33667920</v>
      </c>
      <c r="I26" s="42">
        <f t="shared" si="4"/>
        <v>30301128</v>
      </c>
      <c r="J26" s="42">
        <f t="shared" si="5"/>
        <v>26934336</v>
      </c>
      <c r="K26" s="43">
        <f t="shared" si="6"/>
        <v>70000</v>
      </c>
      <c r="L26" s="23" t="s">
        <v>39</v>
      </c>
    </row>
    <row r="27" spans="1:12" ht="15.75" customHeight="1" x14ac:dyDescent="0.3">
      <c r="A27" s="25">
        <v>26</v>
      </c>
      <c r="B27" s="30">
        <v>1401</v>
      </c>
      <c r="C27" s="30">
        <v>14</v>
      </c>
      <c r="D27" s="27" t="s">
        <v>33</v>
      </c>
      <c r="E27" s="28">
        <v>981</v>
      </c>
      <c r="F27" s="29">
        <f t="shared" si="3"/>
        <v>1079.1000000000001</v>
      </c>
      <c r="G27" s="41">
        <f>G26+120</f>
        <v>34440</v>
      </c>
      <c r="H27" s="42">
        <f t="shared" si="7"/>
        <v>33785640</v>
      </c>
      <c r="I27" s="42">
        <f t="shared" si="4"/>
        <v>30407076</v>
      </c>
      <c r="J27" s="42">
        <f t="shared" si="5"/>
        <v>27028512</v>
      </c>
      <c r="K27" s="43">
        <f t="shared" si="6"/>
        <v>70500</v>
      </c>
      <c r="L27" s="23" t="s">
        <v>39</v>
      </c>
    </row>
    <row r="28" spans="1:12" ht="15.75" customHeight="1" x14ac:dyDescent="0.3">
      <c r="A28" s="25">
        <v>27</v>
      </c>
      <c r="B28" s="30">
        <v>1402</v>
      </c>
      <c r="C28" s="30">
        <v>14</v>
      </c>
      <c r="D28" s="27" t="s">
        <v>20</v>
      </c>
      <c r="E28" s="28">
        <v>981</v>
      </c>
      <c r="F28" s="29">
        <f t="shared" si="3"/>
        <v>1079.1000000000001</v>
      </c>
      <c r="G28" s="41">
        <f>G27</f>
        <v>34440</v>
      </c>
      <c r="H28" s="42">
        <f t="shared" si="7"/>
        <v>33785640</v>
      </c>
      <c r="I28" s="42">
        <f t="shared" si="4"/>
        <v>30407076</v>
      </c>
      <c r="J28" s="42">
        <f t="shared" si="5"/>
        <v>27028512</v>
      </c>
      <c r="K28" s="43">
        <f t="shared" si="6"/>
        <v>70500</v>
      </c>
      <c r="L28" s="23" t="s">
        <v>39</v>
      </c>
    </row>
    <row r="29" spans="1:12" ht="15.75" customHeight="1" x14ac:dyDescent="0.3">
      <c r="A29" s="25">
        <v>28</v>
      </c>
      <c r="B29" s="30">
        <v>1501</v>
      </c>
      <c r="C29" s="30">
        <v>15</v>
      </c>
      <c r="D29" s="27" t="s">
        <v>20</v>
      </c>
      <c r="E29" s="28">
        <v>981</v>
      </c>
      <c r="F29" s="29">
        <f t="shared" si="3"/>
        <v>1079.1000000000001</v>
      </c>
      <c r="G29" s="41">
        <f>G28+120</f>
        <v>34560</v>
      </c>
      <c r="H29" s="42">
        <f t="shared" si="7"/>
        <v>33903360</v>
      </c>
      <c r="I29" s="42">
        <f t="shared" si="4"/>
        <v>30513024</v>
      </c>
      <c r="J29" s="42">
        <f t="shared" si="5"/>
        <v>27122688</v>
      </c>
      <c r="K29" s="43">
        <f t="shared" si="6"/>
        <v>70500</v>
      </c>
      <c r="L29" s="23" t="s">
        <v>39</v>
      </c>
    </row>
    <row r="30" spans="1:12" ht="15.75" customHeight="1" x14ac:dyDescent="0.3">
      <c r="A30" s="25">
        <v>29</v>
      </c>
      <c r="B30" s="30">
        <v>1502</v>
      </c>
      <c r="C30" s="30">
        <v>15</v>
      </c>
      <c r="D30" s="27" t="s">
        <v>20</v>
      </c>
      <c r="E30" s="28">
        <v>981</v>
      </c>
      <c r="F30" s="29">
        <f t="shared" si="3"/>
        <v>1079.1000000000001</v>
      </c>
      <c r="G30" s="41">
        <f>G29</f>
        <v>34560</v>
      </c>
      <c r="H30" s="42">
        <f t="shared" si="7"/>
        <v>33903360</v>
      </c>
      <c r="I30" s="42">
        <f t="shared" si="4"/>
        <v>30513024</v>
      </c>
      <c r="J30" s="42">
        <f t="shared" si="5"/>
        <v>27122688</v>
      </c>
      <c r="K30" s="43">
        <f t="shared" si="6"/>
        <v>70500</v>
      </c>
      <c r="L30" s="23" t="s">
        <v>39</v>
      </c>
    </row>
    <row r="31" spans="1:12" ht="15.75" customHeight="1" x14ac:dyDescent="0.3">
      <c r="A31" s="25">
        <v>30</v>
      </c>
      <c r="B31" s="30">
        <v>1601</v>
      </c>
      <c r="C31" s="30">
        <v>16</v>
      </c>
      <c r="D31" s="27" t="s">
        <v>20</v>
      </c>
      <c r="E31" s="28">
        <v>981</v>
      </c>
      <c r="F31" s="29">
        <f t="shared" si="3"/>
        <v>1079.1000000000001</v>
      </c>
      <c r="G31" s="41">
        <f>G30+120</f>
        <v>34680</v>
      </c>
      <c r="H31" s="42">
        <f t="shared" si="7"/>
        <v>34021080</v>
      </c>
      <c r="I31" s="42">
        <f t="shared" si="4"/>
        <v>30618972</v>
      </c>
      <c r="J31" s="42">
        <f t="shared" si="5"/>
        <v>27216864</v>
      </c>
      <c r="K31" s="43">
        <f t="shared" si="6"/>
        <v>71000</v>
      </c>
      <c r="L31" s="23" t="s">
        <v>39</v>
      </c>
    </row>
    <row r="32" spans="1:12" ht="15.75" customHeight="1" x14ac:dyDescent="0.3">
      <c r="A32" s="25">
        <v>31</v>
      </c>
      <c r="B32" s="30">
        <v>1602</v>
      </c>
      <c r="C32" s="30">
        <v>16</v>
      </c>
      <c r="D32" s="27" t="s">
        <v>20</v>
      </c>
      <c r="E32" s="28">
        <v>981</v>
      </c>
      <c r="F32" s="29">
        <f t="shared" si="3"/>
        <v>1079.1000000000001</v>
      </c>
      <c r="G32" s="41">
        <f>G31</f>
        <v>34680</v>
      </c>
      <c r="H32" s="42">
        <f t="shared" si="7"/>
        <v>34021080</v>
      </c>
      <c r="I32" s="42">
        <f t="shared" si="4"/>
        <v>30618972</v>
      </c>
      <c r="J32" s="42">
        <f t="shared" si="5"/>
        <v>27216864</v>
      </c>
      <c r="K32" s="43">
        <f t="shared" si="6"/>
        <v>71000</v>
      </c>
      <c r="L32" s="23" t="s">
        <v>39</v>
      </c>
    </row>
    <row r="33" spans="1:14" ht="15.75" customHeight="1" x14ac:dyDescent="0.3">
      <c r="A33" s="25">
        <v>32</v>
      </c>
      <c r="B33" s="30">
        <v>1701</v>
      </c>
      <c r="C33" s="30">
        <v>17</v>
      </c>
      <c r="D33" s="27" t="s">
        <v>20</v>
      </c>
      <c r="E33" s="28">
        <v>981</v>
      </c>
      <c r="F33" s="29">
        <f t="shared" si="3"/>
        <v>1079.1000000000001</v>
      </c>
      <c r="G33" s="41">
        <f>G32+120</f>
        <v>34800</v>
      </c>
      <c r="H33" s="42">
        <f t="shared" si="7"/>
        <v>34138800</v>
      </c>
      <c r="I33" s="42">
        <f t="shared" si="4"/>
        <v>30724920</v>
      </c>
      <c r="J33" s="42">
        <f t="shared" si="5"/>
        <v>27311040</v>
      </c>
      <c r="K33" s="43">
        <f t="shared" si="6"/>
        <v>71000</v>
      </c>
      <c r="L33" s="23" t="s">
        <v>39</v>
      </c>
    </row>
    <row r="34" spans="1:14" ht="15.75" customHeight="1" x14ac:dyDescent="0.3">
      <c r="A34" s="25">
        <v>33</v>
      </c>
      <c r="B34" s="30">
        <v>1702</v>
      </c>
      <c r="C34" s="30">
        <v>17</v>
      </c>
      <c r="D34" s="27" t="s">
        <v>20</v>
      </c>
      <c r="E34" s="28">
        <v>981</v>
      </c>
      <c r="F34" s="29">
        <f t="shared" si="3"/>
        <v>1079.1000000000001</v>
      </c>
      <c r="G34" s="41">
        <f>G33</f>
        <v>34800</v>
      </c>
      <c r="H34" s="42">
        <f t="shared" si="7"/>
        <v>34138800</v>
      </c>
      <c r="I34" s="42">
        <f t="shared" si="4"/>
        <v>30724920</v>
      </c>
      <c r="J34" s="42">
        <f t="shared" si="5"/>
        <v>27311040</v>
      </c>
      <c r="K34" s="43">
        <f t="shared" si="6"/>
        <v>71000</v>
      </c>
      <c r="L34" s="23" t="s">
        <v>39</v>
      </c>
    </row>
    <row r="35" spans="1:14" ht="15.75" customHeight="1" x14ac:dyDescent="0.3">
      <c r="A35" s="25">
        <v>34</v>
      </c>
      <c r="B35" s="30">
        <v>1801</v>
      </c>
      <c r="C35" s="30">
        <v>18</v>
      </c>
      <c r="D35" s="27" t="s">
        <v>20</v>
      </c>
      <c r="E35" s="28">
        <v>981</v>
      </c>
      <c r="F35" s="29">
        <f t="shared" si="3"/>
        <v>1079.1000000000001</v>
      </c>
      <c r="G35" s="41">
        <f>G34+120</f>
        <v>34920</v>
      </c>
      <c r="H35" s="42">
        <f t="shared" si="7"/>
        <v>34256520</v>
      </c>
      <c r="I35" s="42">
        <f t="shared" si="4"/>
        <v>30830868</v>
      </c>
      <c r="J35" s="42">
        <f t="shared" si="5"/>
        <v>27405216</v>
      </c>
      <c r="K35" s="43">
        <f t="shared" si="6"/>
        <v>71500</v>
      </c>
      <c r="L35" s="23" t="s">
        <v>39</v>
      </c>
    </row>
    <row r="36" spans="1:14" ht="15.75" customHeight="1" x14ac:dyDescent="0.3">
      <c r="A36" s="25">
        <v>35</v>
      </c>
      <c r="B36" s="30">
        <v>1802</v>
      </c>
      <c r="C36" s="30">
        <v>18</v>
      </c>
      <c r="D36" s="27" t="s">
        <v>20</v>
      </c>
      <c r="E36" s="28">
        <v>981</v>
      </c>
      <c r="F36" s="29">
        <f t="shared" si="3"/>
        <v>1079.1000000000001</v>
      </c>
      <c r="G36" s="41">
        <f>G35</f>
        <v>34920</v>
      </c>
      <c r="H36" s="42">
        <f t="shared" si="7"/>
        <v>34256520</v>
      </c>
      <c r="I36" s="42">
        <f t="shared" si="4"/>
        <v>30830868</v>
      </c>
      <c r="J36" s="42">
        <f t="shared" si="5"/>
        <v>27405216</v>
      </c>
      <c r="K36" s="43">
        <f t="shared" si="6"/>
        <v>71500</v>
      </c>
      <c r="L36" s="23" t="s">
        <v>39</v>
      </c>
    </row>
    <row r="37" spans="1:14" ht="15.75" customHeight="1" x14ac:dyDescent="0.3">
      <c r="A37" s="25">
        <v>36</v>
      </c>
      <c r="B37" s="30">
        <v>1901</v>
      </c>
      <c r="C37" s="30">
        <v>19</v>
      </c>
      <c r="D37" s="27" t="s">
        <v>20</v>
      </c>
      <c r="E37" s="28">
        <v>981</v>
      </c>
      <c r="F37" s="29">
        <f t="shared" si="3"/>
        <v>1079.1000000000001</v>
      </c>
      <c r="G37" s="41">
        <f>G36+120</f>
        <v>35040</v>
      </c>
      <c r="H37" s="42">
        <f t="shared" si="7"/>
        <v>34374240</v>
      </c>
      <c r="I37" s="42">
        <f t="shared" si="4"/>
        <v>30936816</v>
      </c>
      <c r="J37" s="42">
        <f t="shared" si="5"/>
        <v>27499392</v>
      </c>
      <c r="K37" s="43">
        <f t="shared" si="6"/>
        <v>71500</v>
      </c>
      <c r="L37" s="23" t="s">
        <v>39</v>
      </c>
    </row>
    <row r="38" spans="1:14" ht="15.75" customHeight="1" x14ac:dyDescent="0.3">
      <c r="A38" s="25">
        <v>37</v>
      </c>
      <c r="B38" s="30">
        <v>1902</v>
      </c>
      <c r="C38" s="30">
        <v>19</v>
      </c>
      <c r="D38" s="27" t="s">
        <v>20</v>
      </c>
      <c r="E38" s="28">
        <v>981</v>
      </c>
      <c r="F38" s="29">
        <f t="shared" si="3"/>
        <v>1079.1000000000001</v>
      </c>
      <c r="G38" s="41">
        <f>G37</f>
        <v>35040</v>
      </c>
      <c r="H38" s="42">
        <f t="shared" si="7"/>
        <v>34374240</v>
      </c>
      <c r="I38" s="42">
        <f t="shared" si="4"/>
        <v>30936816</v>
      </c>
      <c r="J38" s="42">
        <f t="shared" si="5"/>
        <v>27499392</v>
      </c>
      <c r="K38" s="43">
        <f t="shared" si="6"/>
        <v>71500</v>
      </c>
      <c r="L38" s="23" t="s">
        <v>39</v>
      </c>
    </row>
    <row r="39" spans="1:14" ht="16.5" x14ac:dyDescent="0.3">
      <c r="A39" s="25">
        <v>38</v>
      </c>
      <c r="B39" s="30">
        <v>2001</v>
      </c>
      <c r="C39" s="30">
        <v>20</v>
      </c>
      <c r="D39" s="27" t="s">
        <v>20</v>
      </c>
      <c r="E39" s="28">
        <v>981</v>
      </c>
      <c r="F39" s="29">
        <f t="shared" si="3"/>
        <v>1079.1000000000001</v>
      </c>
      <c r="G39" s="41">
        <f>G38+120</f>
        <v>35160</v>
      </c>
      <c r="H39" s="42">
        <f t="shared" si="7"/>
        <v>34491960</v>
      </c>
      <c r="I39" s="42">
        <f t="shared" si="4"/>
        <v>31042764</v>
      </c>
      <c r="J39" s="42">
        <f t="shared" si="5"/>
        <v>27593568</v>
      </c>
      <c r="K39" s="43">
        <f t="shared" si="6"/>
        <v>72000</v>
      </c>
      <c r="L39" s="23" t="s">
        <v>39</v>
      </c>
    </row>
    <row r="40" spans="1:14" ht="16.5" x14ac:dyDescent="0.3">
      <c r="A40" s="25">
        <v>39</v>
      </c>
      <c r="B40" s="30">
        <v>2002</v>
      </c>
      <c r="C40" s="30">
        <v>20</v>
      </c>
      <c r="D40" s="27" t="s">
        <v>20</v>
      </c>
      <c r="E40" s="28">
        <v>981</v>
      </c>
      <c r="F40" s="29">
        <f t="shared" si="3"/>
        <v>1079.1000000000001</v>
      </c>
      <c r="G40" s="41">
        <f>G39</f>
        <v>35160</v>
      </c>
      <c r="H40" s="42">
        <f t="shared" si="7"/>
        <v>34491960</v>
      </c>
      <c r="I40" s="42">
        <f t="shared" si="4"/>
        <v>31042764</v>
      </c>
      <c r="J40" s="42">
        <f t="shared" si="5"/>
        <v>27593568</v>
      </c>
      <c r="K40" s="43">
        <f t="shared" si="6"/>
        <v>72000</v>
      </c>
      <c r="L40" s="23" t="s">
        <v>39</v>
      </c>
    </row>
    <row r="41" spans="1:14" ht="16.5" x14ac:dyDescent="0.3">
      <c r="A41" s="38" t="s">
        <v>4</v>
      </c>
      <c r="B41" s="38"/>
      <c r="C41" s="38"/>
      <c r="D41" s="38"/>
      <c r="E41" s="32">
        <f>SUM(E2:E40)</f>
        <v>25760</v>
      </c>
      <c r="F41" s="33">
        <f>SUM(F2:F40)</f>
        <v>28335.999999999985</v>
      </c>
      <c r="G41" s="41"/>
      <c r="H41" s="44">
        <f t="shared" ref="H41:J41" si="8">SUM(H2:H40)</f>
        <v>800473680</v>
      </c>
      <c r="I41" s="44">
        <f t="shared" si="8"/>
        <v>720426312</v>
      </c>
      <c r="J41" s="44">
        <f t="shared" si="8"/>
        <v>640378944</v>
      </c>
      <c r="K41" s="43"/>
      <c r="L41" s="5"/>
      <c r="N41" s="3"/>
    </row>
    <row r="42" spans="1:14" x14ac:dyDescent="0.25">
      <c r="L42" s="2"/>
      <c r="N42" s="15"/>
    </row>
    <row r="43" spans="1:14" x14ac:dyDescent="0.25">
      <c r="I43" s="46"/>
      <c r="J43" s="46"/>
      <c r="L43" s="2"/>
    </row>
    <row r="44" spans="1:14" x14ac:dyDescent="0.25">
      <c r="I44" s="46"/>
      <c r="J44" s="46"/>
      <c r="L44" s="2"/>
    </row>
    <row r="45" spans="1:14" x14ac:dyDescent="0.25">
      <c r="E45" s="36"/>
      <c r="F45" s="1"/>
      <c r="H45" s="47"/>
      <c r="I45" s="47"/>
      <c r="J45" s="47"/>
      <c r="L45" s="2"/>
    </row>
    <row r="46" spans="1:14" x14ac:dyDescent="0.25">
      <c r="I46" s="46"/>
      <c r="J46" s="46"/>
    </row>
    <row r="50" spans="9:10" x14ac:dyDescent="0.25">
      <c r="I50" s="47"/>
      <c r="J50" s="47"/>
    </row>
  </sheetData>
  <mergeCells count="1">
    <mergeCell ref="A41:D4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903E7-5942-4423-8DAA-B285500CCF94}">
  <dimension ref="A1:N40"/>
  <sheetViews>
    <sheetView topLeftCell="A14" zoomScale="145" zoomScaleNormal="145" workbookViewId="0">
      <selection activeCell="E31" sqref="E31:F31"/>
    </sheetView>
  </sheetViews>
  <sheetFormatPr defaultRowHeight="15" x14ac:dyDescent="0.25"/>
  <cols>
    <col min="1" max="1" width="4" customWidth="1"/>
    <col min="2" max="2" width="5.7109375" style="34" customWidth="1"/>
    <col min="3" max="3" width="4.5703125" style="34" customWidth="1"/>
    <col min="4" max="4" width="6.140625" customWidth="1"/>
    <col min="5" max="5" width="7.28515625" style="35" customWidth="1"/>
    <col min="6" max="6" width="6.5703125" customWidth="1"/>
    <col min="7" max="7" width="7.7109375" style="45" customWidth="1"/>
    <col min="8" max="8" width="14.7109375" style="45" customWidth="1"/>
    <col min="9" max="9" width="14.85546875" style="45" customWidth="1"/>
    <col min="10" max="10" width="15.140625" style="45" customWidth="1"/>
    <col min="11" max="11" width="6.140625" style="45" customWidth="1"/>
    <col min="12" max="12" width="8.85546875" customWidth="1"/>
    <col min="14" max="14" width="18.7109375" bestFit="1" customWidth="1"/>
  </cols>
  <sheetData>
    <row r="1" spans="1:12" ht="60" customHeight="1" x14ac:dyDescent="0.25">
      <c r="A1" s="22" t="s">
        <v>0</v>
      </c>
      <c r="B1" s="22" t="s">
        <v>9</v>
      </c>
      <c r="C1" s="22" t="s">
        <v>1</v>
      </c>
      <c r="D1" s="22" t="s">
        <v>2</v>
      </c>
      <c r="E1" s="24" t="s">
        <v>41</v>
      </c>
      <c r="F1" s="22" t="s">
        <v>3</v>
      </c>
      <c r="G1" s="40" t="s">
        <v>55</v>
      </c>
      <c r="H1" s="40" t="s">
        <v>56</v>
      </c>
      <c r="I1" s="40" t="s">
        <v>57</v>
      </c>
      <c r="J1" s="40" t="s">
        <v>58</v>
      </c>
      <c r="K1" s="40" t="s">
        <v>59</v>
      </c>
      <c r="L1" s="37" t="s">
        <v>38</v>
      </c>
    </row>
    <row r="2" spans="1:12" ht="15.75" customHeight="1" x14ac:dyDescent="0.3">
      <c r="A2" s="25">
        <v>1</v>
      </c>
      <c r="B2" s="26">
        <v>702</v>
      </c>
      <c r="C2" s="27">
        <v>7</v>
      </c>
      <c r="D2" s="27" t="s">
        <v>33</v>
      </c>
      <c r="E2" s="29">
        <v>317</v>
      </c>
      <c r="F2" s="29">
        <f>E2*1.1</f>
        <v>348.70000000000005</v>
      </c>
      <c r="G2" s="41">
        <v>33600</v>
      </c>
      <c r="H2" s="42">
        <f>E2*G2</f>
        <v>10651200</v>
      </c>
      <c r="I2" s="42">
        <f t="shared" ref="I2:I30" si="0">H2*0.9</f>
        <v>9586080</v>
      </c>
      <c r="J2" s="42">
        <f t="shared" ref="J2:J30" si="1">H2*0.8</f>
        <v>8520960</v>
      </c>
      <c r="K2" s="43">
        <f t="shared" ref="K2:K30" si="2">MROUND((H2*0.025/12),500)</f>
        <v>22000</v>
      </c>
      <c r="L2" s="23" t="s">
        <v>39</v>
      </c>
    </row>
    <row r="3" spans="1:12" ht="15.75" customHeight="1" x14ac:dyDescent="0.3">
      <c r="A3" s="25">
        <v>2</v>
      </c>
      <c r="B3" s="26">
        <v>801</v>
      </c>
      <c r="C3" s="27">
        <v>8</v>
      </c>
      <c r="D3" s="27" t="s">
        <v>34</v>
      </c>
      <c r="E3" s="28">
        <v>189</v>
      </c>
      <c r="F3" s="29">
        <f t="shared" ref="F3:F30" si="3">E3*1.1</f>
        <v>207.9</v>
      </c>
      <c r="G3" s="41">
        <v>33720</v>
      </c>
      <c r="H3" s="42">
        <f t="shared" ref="H3:H30" si="4">E3*G3</f>
        <v>6373080</v>
      </c>
      <c r="I3" s="42">
        <f t="shared" si="0"/>
        <v>5735772</v>
      </c>
      <c r="J3" s="42">
        <f t="shared" si="1"/>
        <v>5098464</v>
      </c>
      <c r="K3" s="43">
        <f t="shared" si="2"/>
        <v>13500</v>
      </c>
      <c r="L3" s="23" t="s">
        <v>39</v>
      </c>
    </row>
    <row r="4" spans="1:12" ht="15.75" customHeight="1" x14ac:dyDescent="0.3">
      <c r="A4" s="25">
        <v>3</v>
      </c>
      <c r="B4" s="30">
        <v>804</v>
      </c>
      <c r="C4" s="30">
        <v>8</v>
      </c>
      <c r="D4" s="27" t="s">
        <v>33</v>
      </c>
      <c r="E4" s="28">
        <v>195</v>
      </c>
      <c r="F4" s="29">
        <f t="shared" si="3"/>
        <v>214.50000000000003</v>
      </c>
      <c r="G4" s="41">
        <v>33720</v>
      </c>
      <c r="H4" s="42">
        <f t="shared" si="4"/>
        <v>6575400</v>
      </c>
      <c r="I4" s="42">
        <f t="shared" si="0"/>
        <v>5917860</v>
      </c>
      <c r="J4" s="42">
        <f t="shared" si="1"/>
        <v>5260320</v>
      </c>
      <c r="K4" s="43">
        <f t="shared" si="2"/>
        <v>13500</v>
      </c>
      <c r="L4" s="23" t="s">
        <v>39</v>
      </c>
    </row>
    <row r="5" spans="1:12" ht="15.75" customHeight="1" x14ac:dyDescent="0.3">
      <c r="A5" s="25">
        <v>4</v>
      </c>
      <c r="B5" s="30">
        <v>805</v>
      </c>
      <c r="C5" s="30">
        <v>8</v>
      </c>
      <c r="D5" s="27" t="s">
        <v>5</v>
      </c>
      <c r="E5" s="28">
        <v>665</v>
      </c>
      <c r="F5" s="29">
        <f t="shared" si="3"/>
        <v>731.50000000000011</v>
      </c>
      <c r="G5" s="41">
        <v>33720</v>
      </c>
      <c r="H5" s="42">
        <f t="shared" si="4"/>
        <v>22423800</v>
      </c>
      <c r="I5" s="42">
        <f t="shared" si="0"/>
        <v>20181420</v>
      </c>
      <c r="J5" s="42">
        <f t="shared" si="1"/>
        <v>17939040</v>
      </c>
      <c r="K5" s="43">
        <f t="shared" si="2"/>
        <v>46500</v>
      </c>
      <c r="L5" s="23" t="s">
        <v>39</v>
      </c>
    </row>
    <row r="6" spans="1:12" ht="15.75" customHeight="1" x14ac:dyDescent="0.3">
      <c r="A6" s="25">
        <v>5</v>
      </c>
      <c r="B6" s="30">
        <v>904</v>
      </c>
      <c r="C6" s="30">
        <v>9</v>
      </c>
      <c r="D6" s="27" t="s">
        <v>33</v>
      </c>
      <c r="E6" s="28">
        <v>314</v>
      </c>
      <c r="F6" s="29">
        <f t="shared" si="3"/>
        <v>345.40000000000003</v>
      </c>
      <c r="G6" s="41">
        <v>33840</v>
      </c>
      <c r="H6" s="42">
        <f t="shared" si="4"/>
        <v>10625760</v>
      </c>
      <c r="I6" s="42">
        <f t="shared" si="0"/>
        <v>9563184</v>
      </c>
      <c r="J6" s="42">
        <f t="shared" si="1"/>
        <v>8500608</v>
      </c>
      <c r="K6" s="43">
        <f t="shared" si="2"/>
        <v>22000</v>
      </c>
      <c r="L6" s="23" t="s">
        <v>39</v>
      </c>
    </row>
    <row r="7" spans="1:12" ht="15.75" customHeight="1" x14ac:dyDescent="0.3">
      <c r="A7" s="25">
        <v>6</v>
      </c>
      <c r="B7" s="30">
        <v>905</v>
      </c>
      <c r="C7" s="30">
        <v>9</v>
      </c>
      <c r="D7" s="27" t="s">
        <v>5</v>
      </c>
      <c r="E7" s="28">
        <v>665</v>
      </c>
      <c r="F7" s="29">
        <f t="shared" si="3"/>
        <v>731.50000000000011</v>
      </c>
      <c r="G7" s="41">
        <v>33840</v>
      </c>
      <c r="H7" s="42">
        <f t="shared" si="4"/>
        <v>22503600</v>
      </c>
      <c r="I7" s="42">
        <f t="shared" si="0"/>
        <v>20253240</v>
      </c>
      <c r="J7" s="42">
        <f t="shared" si="1"/>
        <v>18002880</v>
      </c>
      <c r="K7" s="43">
        <f t="shared" si="2"/>
        <v>47000</v>
      </c>
      <c r="L7" s="23" t="s">
        <v>39</v>
      </c>
    </row>
    <row r="8" spans="1:12" ht="15.75" customHeight="1" x14ac:dyDescent="0.3">
      <c r="A8" s="25">
        <v>7</v>
      </c>
      <c r="B8" s="30">
        <v>1002</v>
      </c>
      <c r="C8" s="30">
        <v>10</v>
      </c>
      <c r="D8" s="27" t="s">
        <v>34</v>
      </c>
      <c r="E8" s="28">
        <v>260</v>
      </c>
      <c r="F8" s="29">
        <f t="shared" si="3"/>
        <v>286</v>
      </c>
      <c r="G8" s="41">
        <v>33960</v>
      </c>
      <c r="H8" s="42">
        <f t="shared" si="4"/>
        <v>8829600</v>
      </c>
      <c r="I8" s="42">
        <f t="shared" si="0"/>
        <v>7946640</v>
      </c>
      <c r="J8" s="42">
        <f t="shared" si="1"/>
        <v>7063680</v>
      </c>
      <c r="K8" s="43">
        <f t="shared" si="2"/>
        <v>18500</v>
      </c>
      <c r="L8" s="23" t="s">
        <v>39</v>
      </c>
    </row>
    <row r="9" spans="1:12" ht="15.75" customHeight="1" x14ac:dyDescent="0.3">
      <c r="A9" s="25">
        <v>8</v>
      </c>
      <c r="B9" s="30">
        <v>1004</v>
      </c>
      <c r="C9" s="30">
        <v>10</v>
      </c>
      <c r="D9" s="27" t="s">
        <v>33</v>
      </c>
      <c r="E9" s="28">
        <v>314</v>
      </c>
      <c r="F9" s="29">
        <f t="shared" si="3"/>
        <v>345.40000000000003</v>
      </c>
      <c r="G9" s="41">
        <v>33960</v>
      </c>
      <c r="H9" s="42">
        <f t="shared" si="4"/>
        <v>10663440</v>
      </c>
      <c r="I9" s="42">
        <f t="shared" si="0"/>
        <v>9597096</v>
      </c>
      <c r="J9" s="42">
        <f t="shared" si="1"/>
        <v>8530752</v>
      </c>
      <c r="K9" s="43">
        <f t="shared" si="2"/>
        <v>22000</v>
      </c>
      <c r="L9" s="23" t="s">
        <v>39</v>
      </c>
    </row>
    <row r="10" spans="1:12" ht="15.75" customHeight="1" x14ac:dyDescent="0.3">
      <c r="A10" s="25">
        <v>9</v>
      </c>
      <c r="B10" s="30">
        <v>1005</v>
      </c>
      <c r="C10" s="30">
        <v>10</v>
      </c>
      <c r="D10" s="27" t="s">
        <v>5</v>
      </c>
      <c r="E10" s="28">
        <v>665</v>
      </c>
      <c r="F10" s="29">
        <f t="shared" si="3"/>
        <v>731.50000000000011</v>
      </c>
      <c r="G10" s="41">
        <v>33960</v>
      </c>
      <c r="H10" s="42">
        <f t="shared" si="4"/>
        <v>22583400</v>
      </c>
      <c r="I10" s="42">
        <f t="shared" si="0"/>
        <v>20325060</v>
      </c>
      <c r="J10" s="42">
        <f t="shared" si="1"/>
        <v>18066720</v>
      </c>
      <c r="K10" s="43">
        <f t="shared" si="2"/>
        <v>47000</v>
      </c>
      <c r="L10" s="23" t="s">
        <v>39</v>
      </c>
    </row>
    <row r="11" spans="1:12" ht="15.75" customHeight="1" x14ac:dyDescent="0.3">
      <c r="A11" s="25">
        <v>10</v>
      </c>
      <c r="B11" s="30">
        <v>1101</v>
      </c>
      <c r="C11" s="30">
        <v>11</v>
      </c>
      <c r="D11" s="27" t="s">
        <v>20</v>
      </c>
      <c r="E11" s="28">
        <v>981</v>
      </c>
      <c r="F11" s="29">
        <f t="shared" si="3"/>
        <v>1079.1000000000001</v>
      </c>
      <c r="G11" s="41">
        <v>34080</v>
      </c>
      <c r="H11" s="42">
        <f t="shared" si="4"/>
        <v>33432480</v>
      </c>
      <c r="I11" s="42">
        <f t="shared" si="0"/>
        <v>30089232</v>
      </c>
      <c r="J11" s="42">
        <f t="shared" si="1"/>
        <v>26745984</v>
      </c>
      <c r="K11" s="43">
        <f t="shared" si="2"/>
        <v>69500</v>
      </c>
      <c r="L11" s="23" t="s">
        <v>39</v>
      </c>
    </row>
    <row r="12" spans="1:12" ht="15.75" customHeight="1" x14ac:dyDescent="0.3">
      <c r="A12" s="25">
        <v>11</v>
      </c>
      <c r="B12" s="30">
        <v>1102</v>
      </c>
      <c r="C12" s="30">
        <v>11</v>
      </c>
      <c r="D12" s="27" t="s">
        <v>20</v>
      </c>
      <c r="E12" s="28">
        <v>981</v>
      </c>
      <c r="F12" s="29">
        <f t="shared" si="3"/>
        <v>1079.1000000000001</v>
      </c>
      <c r="G12" s="41">
        <v>34080</v>
      </c>
      <c r="H12" s="42">
        <f t="shared" si="4"/>
        <v>33432480</v>
      </c>
      <c r="I12" s="42">
        <f t="shared" si="0"/>
        <v>30089232</v>
      </c>
      <c r="J12" s="42">
        <f t="shared" si="1"/>
        <v>26745984</v>
      </c>
      <c r="K12" s="43">
        <f t="shared" si="2"/>
        <v>69500</v>
      </c>
      <c r="L12" s="23" t="s">
        <v>39</v>
      </c>
    </row>
    <row r="13" spans="1:12" ht="15.75" customHeight="1" x14ac:dyDescent="0.3">
      <c r="A13" s="25">
        <v>12</v>
      </c>
      <c r="B13" s="30">
        <v>1201</v>
      </c>
      <c r="C13" s="30">
        <v>12</v>
      </c>
      <c r="D13" s="27" t="s">
        <v>20</v>
      </c>
      <c r="E13" s="28">
        <v>981</v>
      </c>
      <c r="F13" s="29">
        <f t="shared" si="3"/>
        <v>1079.1000000000001</v>
      </c>
      <c r="G13" s="41">
        <v>34200</v>
      </c>
      <c r="H13" s="42">
        <f t="shared" si="4"/>
        <v>33550200</v>
      </c>
      <c r="I13" s="42">
        <f t="shared" si="0"/>
        <v>30195180</v>
      </c>
      <c r="J13" s="42">
        <f t="shared" si="1"/>
        <v>26840160</v>
      </c>
      <c r="K13" s="43">
        <f t="shared" si="2"/>
        <v>70000</v>
      </c>
      <c r="L13" s="23" t="s">
        <v>39</v>
      </c>
    </row>
    <row r="14" spans="1:12" ht="15.75" customHeight="1" x14ac:dyDescent="0.3">
      <c r="A14" s="25">
        <v>13</v>
      </c>
      <c r="B14" s="30">
        <v>1202</v>
      </c>
      <c r="C14" s="30">
        <v>12</v>
      </c>
      <c r="D14" s="27" t="s">
        <v>20</v>
      </c>
      <c r="E14" s="28">
        <v>981</v>
      </c>
      <c r="F14" s="29">
        <f t="shared" si="3"/>
        <v>1079.1000000000001</v>
      </c>
      <c r="G14" s="41">
        <v>34200</v>
      </c>
      <c r="H14" s="42">
        <f t="shared" si="4"/>
        <v>33550200</v>
      </c>
      <c r="I14" s="42">
        <f t="shared" si="0"/>
        <v>30195180</v>
      </c>
      <c r="J14" s="42">
        <f t="shared" si="1"/>
        <v>26840160</v>
      </c>
      <c r="K14" s="43">
        <f t="shared" si="2"/>
        <v>70000</v>
      </c>
      <c r="L14" s="23" t="s">
        <v>39</v>
      </c>
    </row>
    <row r="15" spans="1:12" ht="15.75" customHeight="1" x14ac:dyDescent="0.3">
      <c r="A15" s="25">
        <v>14</v>
      </c>
      <c r="B15" s="30">
        <v>1301</v>
      </c>
      <c r="C15" s="30">
        <v>13</v>
      </c>
      <c r="D15" s="27" t="s">
        <v>20</v>
      </c>
      <c r="E15" s="28">
        <v>981</v>
      </c>
      <c r="F15" s="29">
        <f t="shared" si="3"/>
        <v>1079.1000000000001</v>
      </c>
      <c r="G15" s="41">
        <v>34320</v>
      </c>
      <c r="H15" s="42">
        <f t="shared" si="4"/>
        <v>33667920</v>
      </c>
      <c r="I15" s="42">
        <f t="shared" si="0"/>
        <v>30301128</v>
      </c>
      <c r="J15" s="42">
        <f t="shared" si="1"/>
        <v>26934336</v>
      </c>
      <c r="K15" s="43">
        <f t="shared" si="2"/>
        <v>70000</v>
      </c>
      <c r="L15" s="23" t="s">
        <v>39</v>
      </c>
    </row>
    <row r="16" spans="1:12" ht="15.75" customHeight="1" x14ac:dyDescent="0.3">
      <c r="A16" s="25">
        <v>15</v>
      </c>
      <c r="B16" s="30">
        <v>1302</v>
      </c>
      <c r="C16" s="30">
        <v>13</v>
      </c>
      <c r="D16" s="27" t="s">
        <v>20</v>
      </c>
      <c r="E16" s="28">
        <v>981</v>
      </c>
      <c r="F16" s="29">
        <f t="shared" si="3"/>
        <v>1079.1000000000001</v>
      </c>
      <c r="G16" s="41">
        <v>34320</v>
      </c>
      <c r="H16" s="42">
        <f t="shared" si="4"/>
        <v>33667920</v>
      </c>
      <c r="I16" s="42">
        <f t="shared" si="0"/>
        <v>30301128</v>
      </c>
      <c r="J16" s="42">
        <f t="shared" si="1"/>
        <v>26934336</v>
      </c>
      <c r="K16" s="43">
        <f t="shared" si="2"/>
        <v>70000</v>
      </c>
      <c r="L16" s="23" t="s">
        <v>39</v>
      </c>
    </row>
    <row r="17" spans="1:14" ht="15.75" customHeight="1" x14ac:dyDescent="0.3">
      <c r="A17" s="25">
        <v>16</v>
      </c>
      <c r="B17" s="30">
        <v>1401</v>
      </c>
      <c r="C17" s="30">
        <v>14</v>
      </c>
      <c r="D17" s="27" t="s">
        <v>33</v>
      </c>
      <c r="E17" s="28">
        <v>981</v>
      </c>
      <c r="F17" s="29">
        <f t="shared" si="3"/>
        <v>1079.1000000000001</v>
      </c>
      <c r="G17" s="41">
        <v>34440</v>
      </c>
      <c r="H17" s="42">
        <f t="shared" si="4"/>
        <v>33785640</v>
      </c>
      <c r="I17" s="42">
        <f t="shared" si="0"/>
        <v>30407076</v>
      </c>
      <c r="J17" s="42">
        <f t="shared" si="1"/>
        <v>27028512</v>
      </c>
      <c r="K17" s="43">
        <f t="shared" si="2"/>
        <v>70500</v>
      </c>
      <c r="L17" s="23" t="s">
        <v>39</v>
      </c>
    </row>
    <row r="18" spans="1:14" ht="15.75" customHeight="1" x14ac:dyDescent="0.3">
      <c r="A18" s="25">
        <v>17</v>
      </c>
      <c r="B18" s="30">
        <v>1402</v>
      </c>
      <c r="C18" s="30">
        <v>14</v>
      </c>
      <c r="D18" s="27" t="s">
        <v>20</v>
      </c>
      <c r="E18" s="28">
        <v>981</v>
      </c>
      <c r="F18" s="29">
        <f t="shared" si="3"/>
        <v>1079.1000000000001</v>
      </c>
      <c r="G18" s="41">
        <v>34440</v>
      </c>
      <c r="H18" s="42">
        <f t="shared" si="4"/>
        <v>33785640</v>
      </c>
      <c r="I18" s="42">
        <f t="shared" si="0"/>
        <v>30407076</v>
      </c>
      <c r="J18" s="42">
        <f t="shared" si="1"/>
        <v>27028512</v>
      </c>
      <c r="K18" s="43">
        <f t="shared" si="2"/>
        <v>70500</v>
      </c>
      <c r="L18" s="23" t="s">
        <v>39</v>
      </c>
    </row>
    <row r="19" spans="1:14" ht="15.75" customHeight="1" x14ac:dyDescent="0.3">
      <c r="A19" s="25">
        <v>18</v>
      </c>
      <c r="B19" s="30">
        <v>1501</v>
      </c>
      <c r="C19" s="30">
        <v>15</v>
      </c>
      <c r="D19" s="27" t="s">
        <v>20</v>
      </c>
      <c r="E19" s="28">
        <v>981</v>
      </c>
      <c r="F19" s="29">
        <f t="shared" si="3"/>
        <v>1079.1000000000001</v>
      </c>
      <c r="G19" s="41">
        <v>34560</v>
      </c>
      <c r="H19" s="42">
        <f t="shared" si="4"/>
        <v>33903360</v>
      </c>
      <c r="I19" s="42">
        <f t="shared" si="0"/>
        <v>30513024</v>
      </c>
      <c r="J19" s="42">
        <f t="shared" si="1"/>
        <v>27122688</v>
      </c>
      <c r="K19" s="43">
        <f t="shared" si="2"/>
        <v>70500</v>
      </c>
      <c r="L19" s="23" t="s">
        <v>39</v>
      </c>
    </row>
    <row r="20" spans="1:14" ht="15.75" customHeight="1" x14ac:dyDescent="0.3">
      <c r="A20" s="25">
        <v>19</v>
      </c>
      <c r="B20" s="30">
        <v>1502</v>
      </c>
      <c r="C20" s="30">
        <v>15</v>
      </c>
      <c r="D20" s="27" t="s">
        <v>20</v>
      </c>
      <c r="E20" s="28">
        <v>981</v>
      </c>
      <c r="F20" s="29">
        <f t="shared" si="3"/>
        <v>1079.1000000000001</v>
      </c>
      <c r="G20" s="41">
        <v>34560</v>
      </c>
      <c r="H20" s="42">
        <f t="shared" si="4"/>
        <v>33903360</v>
      </c>
      <c r="I20" s="42">
        <f t="shared" si="0"/>
        <v>30513024</v>
      </c>
      <c r="J20" s="42">
        <f t="shared" si="1"/>
        <v>27122688</v>
      </c>
      <c r="K20" s="43">
        <f t="shared" si="2"/>
        <v>70500</v>
      </c>
      <c r="L20" s="23" t="s">
        <v>39</v>
      </c>
    </row>
    <row r="21" spans="1:14" ht="15.75" customHeight="1" x14ac:dyDescent="0.3">
      <c r="A21" s="25">
        <v>20</v>
      </c>
      <c r="B21" s="30">
        <v>1601</v>
      </c>
      <c r="C21" s="30">
        <v>16</v>
      </c>
      <c r="D21" s="27" t="s">
        <v>20</v>
      </c>
      <c r="E21" s="28">
        <v>981</v>
      </c>
      <c r="F21" s="29">
        <f t="shared" si="3"/>
        <v>1079.1000000000001</v>
      </c>
      <c r="G21" s="41">
        <v>34680</v>
      </c>
      <c r="H21" s="42">
        <f t="shared" si="4"/>
        <v>34021080</v>
      </c>
      <c r="I21" s="42">
        <f t="shared" si="0"/>
        <v>30618972</v>
      </c>
      <c r="J21" s="42">
        <f t="shared" si="1"/>
        <v>27216864</v>
      </c>
      <c r="K21" s="43">
        <f t="shared" si="2"/>
        <v>71000</v>
      </c>
      <c r="L21" s="23" t="s">
        <v>39</v>
      </c>
    </row>
    <row r="22" spans="1:14" ht="15.75" customHeight="1" x14ac:dyDescent="0.3">
      <c r="A22" s="25">
        <v>21</v>
      </c>
      <c r="B22" s="30">
        <v>1602</v>
      </c>
      <c r="C22" s="30">
        <v>16</v>
      </c>
      <c r="D22" s="27" t="s">
        <v>20</v>
      </c>
      <c r="E22" s="28">
        <v>981</v>
      </c>
      <c r="F22" s="29">
        <f t="shared" si="3"/>
        <v>1079.1000000000001</v>
      </c>
      <c r="G22" s="41">
        <v>34680</v>
      </c>
      <c r="H22" s="42">
        <f t="shared" si="4"/>
        <v>34021080</v>
      </c>
      <c r="I22" s="42">
        <f t="shared" si="0"/>
        <v>30618972</v>
      </c>
      <c r="J22" s="42">
        <f t="shared" si="1"/>
        <v>27216864</v>
      </c>
      <c r="K22" s="43">
        <f t="shared" si="2"/>
        <v>71000</v>
      </c>
      <c r="L22" s="23" t="s">
        <v>39</v>
      </c>
    </row>
    <row r="23" spans="1:14" ht="15.75" customHeight="1" x14ac:dyDescent="0.3">
      <c r="A23" s="25">
        <v>22</v>
      </c>
      <c r="B23" s="30">
        <v>1701</v>
      </c>
      <c r="C23" s="30">
        <v>17</v>
      </c>
      <c r="D23" s="27" t="s">
        <v>20</v>
      </c>
      <c r="E23" s="28">
        <v>981</v>
      </c>
      <c r="F23" s="29">
        <f t="shared" si="3"/>
        <v>1079.1000000000001</v>
      </c>
      <c r="G23" s="41">
        <v>34800</v>
      </c>
      <c r="H23" s="42">
        <f t="shared" si="4"/>
        <v>34138800</v>
      </c>
      <c r="I23" s="42">
        <f t="shared" si="0"/>
        <v>30724920</v>
      </c>
      <c r="J23" s="42">
        <f t="shared" si="1"/>
        <v>27311040</v>
      </c>
      <c r="K23" s="43">
        <f t="shared" si="2"/>
        <v>71000</v>
      </c>
      <c r="L23" s="23" t="s">
        <v>39</v>
      </c>
    </row>
    <row r="24" spans="1:14" ht="15.75" customHeight="1" x14ac:dyDescent="0.3">
      <c r="A24" s="25">
        <v>23</v>
      </c>
      <c r="B24" s="30">
        <v>1702</v>
      </c>
      <c r="C24" s="30">
        <v>17</v>
      </c>
      <c r="D24" s="27" t="s">
        <v>20</v>
      </c>
      <c r="E24" s="28">
        <v>981</v>
      </c>
      <c r="F24" s="29">
        <f t="shared" si="3"/>
        <v>1079.1000000000001</v>
      </c>
      <c r="G24" s="41">
        <v>34800</v>
      </c>
      <c r="H24" s="42">
        <f t="shared" si="4"/>
        <v>34138800</v>
      </c>
      <c r="I24" s="42">
        <f t="shared" si="0"/>
        <v>30724920</v>
      </c>
      <c r="J24" s="42">
        <f t="shared" si="1"/>
        <v>27311040</v>
      </c>
      <c r="K24" s="43">
        <f t="shared" si="2"/>
        <v>71000</v>
      </c>
      <c r="L24" s="23" t="s">
        <v>39</v>
      </c>
    </row>
    <row r="25" spans="1:14" ht="15.75" customHeight="1" x14ac:dyDescent="0.3">
      <c r="A25" s="25">
        <v>24</v>
      </c>
      <c r="B25" s="30">
        <v>1801</v>
      </c>
      <c r="C25" s="30">
        <v>18</v>
      </c>
      <c r="D25" s="27" t="s">
        <v>20</v>
      </c>
      <c r="E25" s="28">
        <v>981</v>
      </c>
      <c r="F25" s="29">
        <f t="shared" si="3"/>
        <v>1079.1000000000001</v>
      </c>
      <c r="G25" s="41">
        <v>34920</v>
      </c>
      <c r="H25" s="42">
        <f t="shared" si="4"/>
        <v>34256520</v>
      </c>
      <c r="I25" s="42">
        <f t="shared" si="0"/>
        <v>30830868</v>
      </c>
      <c r="J25" s="42">
        <f t="shared" si="1"/>
        <v>27405216</v>
      </c>
      <c r="K25" s="43">
        <f t="shared" si="2"/>
        <v>71500</v>
      </c>
      <c r="L25" s="23" t="s">
        <v>39</v>
      </c>
    </row>
    <row r="26" spans="1:14" ht="15.75" customHeight="1" x14ac:dyDescent="0.3">
      <c r="A26" s="25">
        <v>25</v>
      </c>
      <c r="B26" s="30">
        <v>1802</v>
      </c>
      <c r="C26" s="30">
        <v>18</v>
      </c>
      <c r="D26" s="27" t="s">
        <v>20</v>
      </c>
      <c r="E26" s="28">
        <v>981</v>
      </c>
      <c r="F26" s="29">
        <f t="shared" si="3"/>
        <v>1079.1000000000001</v>
      </c>
      <c r="G26" s="41">
        <v>34920</v>
      </c>
      <c r="H26" s="42">
        <f t="shared" si="4"/>
        <v>34256520</v>
      </c>
      <c r="I26" s="42">
        <f t="shared" si="0"/>
        <v>30830868</v>
      </c>
      <c r="J26" s="42">
        <f t="shared" si="1"/>
        <v>27405216</v>
      </c>
      <c r="K26" s="43">
        <f t="shared" si="2"/>
        <v>71500</v>
      </c>
      <c r="L26" s="23" t="s">
        <v>39</v>
      </c>
    </row>
    <row r="27" spans="1:14" ht="15.75" customHeight="1" x14ac:dyDescent="0.3">
      <c r="A27" s="25">
        <v>26</v>
      </c>
      <c r="B27" s="30">
        <v>1901</v>
      </c>
      <c r="C27" s="30">
        <v>19</v>
      </c>
      <c r="D27" s="27" t="s">
        <v>20</v>
      </c>
      <c r="E27" s="28">
        <v>981</v>
      </c>
      <c r="F27" s="29">
        <f t="shared" si="3"/>
        <v>1079.1000000000001</v>
      </c>
      <c r="G27" s="41">
        <v>35040</v>
      </c>
      <c r="H27" s="42">
        <f t="shared" si="4"/>
        <v>34374240</v>
      </c>
      <c r="I27" s="42">
        <f t="shared" si="0"/>
        <v>30936816</v>
      </c>
      <c r="J27" s="42">
        <f t="shared" si="1"/>
        <v>27499392</v>
      </c>
      <c r="K27" s="43">
        <f t="shared" si="2"/>
        <v>71500</v>
      </c>
      <c r="L27" s="23" t="s">
        <v>39</v>
      </c>
    </row>
    <row r="28" spans="1:14" ht="15.75" customHeight="1" x14ac:dyDescent="0.3">
      <c r="A28" s="25">
        <v>27</v>
      </c>
      <c r="B28" s="30">
        <v>1902</v>
      </c>
      <c r="C28" s="30">
        <v>19</v>
      </c>
      <c r="D28" s="27" t="s">
        <v>20</v>
      </c>
      <c r="E28" s="28">
        <v>981</v>
      </c>
      <c r="F28" s="29">
        <f t="shared" si="3"/>
        <v>1079.1000000000001</v>
      </c>
      <c r="G28" s="41">
        <v>35040</v>
      </c>
      <c r="H28" s="42">
        <f t="shared" si="4"/>
        <v>34374240</v>
      </c>
      <c r="I28" s="42">
        <f t="shared" si="0"/>
        <v>30936816</v>
      </c>
      <c r="J28" s="42">
        <f t="shared" si="1"/>
        <v>27499392</v>
      </c>
      <c r="K28" s="43">
        <f t="shared" si="2"/>
        <v>71500</v>
      </c>
      <c r="L28" s="23" t="s">
        <v>39</v>
      </c>
    </row>
    <row r="29" spans="1:14" ht="16.5" x14ac:dyDescent="0.3">
      <c r="A29" s="25">
        <v>28</v>
      </c>
      <c r="B29" s="30">
        <v>2001</v>
      </c>
      <c r="C29" s="30">
        <v>20</v>
      </c>
      <c r="D29" s="27" t="s">
        <v>20</v>
      </c>
      <c r="E29" s="28">
        <v>981</v>
      </c>
      <c r="F29" s="29">
        <f t="shared" si="3"/>
        <v>1079.1000000000001</v>
      </c>
      <c r="G29" s="41">
        <v>35160</v>
      </c>
      <c r="H29" s="42">
        <f t="shared" si="4"/>
        <v>34491960</v>
      </c>
      <c r="I29" s="42">
        <f t="shared" si="0"/>
        <v>31042764</v>
      </c>
      <c r="J29" s="42">
        <f t="shared" si="1"/>
        <v>27593568</v>
      </c>
      <c r="K29" s="43">
        <f t="shared" si="2"/>
        <v>72000</v>
      </c>
      <c r="L29" s="23" t="s">
        <v>39</v>
      </c>
    </row>
    <row r="30" spans="1:14" ht="16.5" x14ac:dyDescent="0.3">
      <c r="A30" s="25">
        <v>29</v>
      </c>
      <c r="B30" s="30">
        <v>2002</v>
      </c>
      <c r="C30" s="30">
        <v>20</v>
      </c>
      <c r="D30" s="27" t="s">
        <v>20</v>
      </c>
      <c r="E30" s="28">
        <v>981</v>
      </c>
      <c r="F30" s="29">
        <f t="shared" si="3"/>
        <v>1079.1000000000001</v>
      </c>
      <c r="G30" s="41">
        <v>35160</v>
      </c>
      <c r="H30" s="42">
        <f t="shared" si="4"/>
        <v>34491960</v>
      </c>
      <c r="I30" s="42">
        <f t="shared" si="0"/>
        <v>31042764</v>
      </c>
      <c r="J30" s="42">
        <f t="shared" si="1"/>
        <v>27593568</v>
      </c>
      <c r="K30" s="43">
        <f t="shared" si="2"/>
        <v>72000</v>
      </c>
      <c r="L30" s="23" t="s">
        <v>39</v>
      </c>
    </row>
    <row r="31" spans="1:14" ht="16.5" x14ac:dyDescent="0.3">
      <c r="A31" s="38" t="s">
        <v>4</v>
      </c>
      <c r="B31" s="38"/>
      <c r="C31" s="38"/>
      <c r="D31" s="38"/>
      <c r="E31" s="32">
        <f>SUM(E2:E30)</f>
        <v>23204</v>
      </c>
      <c r="F31" s="33">
        <f>SUM(F2:F30)</f>
        <v>25524.399999999991</v>
      </c>
      <c r="G31" s="41"/>
      <c r="H31" s="44">
        <f t="shared" ref="H31:J31" si="5">SUM(H2:H30)</f>
        <v>800473680</v>
      </c>
      <c r="I31" s="44">
        <f t="shared" si="5"/>
        <v>720426312</v>
      </c>
      <c r="J31" s="44">
        <f t="shared" si="5"/>
        <v>640378944</v>
      </c>
      <c r="K31" s="43"/>
      <c r="L31" s="5"/>
      <c r="N31" s="3"/>
    </row>
    <row r="32" spans="1:14" x14ac:dyDescent="0.25">
      <c r="L32" s="2"/>
      <c r="N32" s="15"/>
    </row>
    <row r="33" spans="1:14" x14ac:dyDescent="0.25">
      <c r="I33" s="46"/>
      <c r="J33" s="46"/>
      <c r="L33" s="2"/>
    </row>
    <row r="34" spans="1:14" x14ac:dyDescent="0.25">
      <c r="I34" s="46"/>
      <c r="J34" s="46"/>
      <c r="L34" s="2"/>
    </row>
    <row r="35" spans="1:14" x14ac:dyDescent="0.25">
      <c r="E35" s="36"/>
      <c r="F35" s="1"/>
      <c r="H35" s="47"/>
      <c r="I35" s="47"/>
      <c r="J35" s="47"/>
      <c r="L35" s="2"/>
    </row>
    <row r="36" spans="1:14" x14ac:dyDescent="0.25">
      <c r="I36" s="46"/>
      <c r="J36" s="46"/>
    </row>
    <row r="40" spans="1:14" s="45" customFormat="1" x14ac:dyDescent="0.25">
      <c r="A40"/>
      <c r="B40" s="34"/>
      <c r="C40" s="34"/>
      <c r="D40"/>
      <c r="E40" s="35"/>
      <c r="F40"/>
      <c r="I40" s="47"/>
      <c r="J40" s="47"/>
      <c r="L40"/>
      <c r="M40"/>
      <c r="N40"/>
    </row>
  </sheetData>
  <mergeCells count="1">
    <mergeCell ref="A31:D3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84A63-F64C-4576-872E-75A1B5E0EBB9}">
  <dimension ref="A1:N21"/>
  <sheetViews>
    <sheetView zoomScale="145" zoomScaleNormal="145" workbookViewId="0">
      <selection activeCell="E12" sqref="E12:F12"/>
    </sheetView>
  </sheetViews>
  <sheetFormatPr defaultRowHeight="15" x14ac:dyDescent="0.25"/>
  <cols>
    <col min="1" max="1" width="4" customWidth="1"/>
    <col min="2" max="2" width="5.7109375" style="34" customWidth="1"/>
    <col min="3" max="3" width="4.5703125" style="34" customWidth="1"/>
    <col min="4" max="4" width="6.140625" customWidth="1"/>
    <col min="5" max="5" width="7.28515625" style="35" customWidth="1"/>
    <col min="6" max="6" width="6.5703125" customWidth="1"/>
    <col min="7" max="7" width="7.7109375" style="45" customWidth="1"/>
    <col min="8" max="8" width="14.7109375" style="45" customWidth="1"/>
    <col min="9" max="9" width="14.85546875" style="45" customWidth="1"/>
    <col min="10" max="10" width="15.140625" style="45" customWidth="1"/>
    <col min="11" max="11" width="6.140625" style="45" customWidth="1"/>
    <col min="12" max="12" width="8.85546875" customWidth="1"/>
    <col min="14" max="14" width="18.7109375" bestFit="1" customWidth="1"/>
  </cols>
  <sheetData>
    <row r="1" spans="1:14" ht="60" customHeight="1" x14ac:dyDescent="0.25">
      <c r="A1" s="22" t="s">
        <v>0</v>
      </c>
      <c r="B1" s="22" t="s">
        <v>9</v>
      </c>
      <c r="C1" s="22" t="s">
        <v>1</v>
      </c>
      <c r="D1" s="22" t="s">
        <v>2</v>
      </c>
      <c r="E1" s="24" t="s">
        <v>41</v>
      </c>
      <c r="F1" s="22" t="s">
        <v>3</v>
      </c>
      <c r="G1" s="40" t="s">
        <v>55</v>
      </c>
      <c r="H1" s="40" t="s">
        <v>56</v>
      </c>
      <c r="I1" s="40" t="s">
        <v>57</v>
      </c>
      <c r="J1" s="40" t="s">
        <v>58</v>
      </c>
      <c r="K1" s="40" t="s">
        <v>59</v>
      </c>
      <c r="L1" s="37" t="s">
        <v>38</v>
      </c>
    </row>
    <row r="2" spans="1:14" ht="15.75" customHeight="1" x14ac:dyDescent="0.3">
      <c r="A2" s="25">
        <v>1</v>
      </c>
      <c r="B2" s="26">
        <v>703</v>
      </c>
      <c r="C2" s="27">
        <v>7</v>
      </c>
      <c r="D2" s="27" t="s">
        <v>34</v>
      </c>
      <c r="E2" s="29">
        <v>187</v>
      </c>
      <c r="F2" s="29">
        <f t="shared" ref="F2:F11" si="0">E2*1.1</f>
        <v>205.70000000000002</v>
      </c>
      <c r="G2" s="41" t="e">
        <f>#REF!</f>
        <v>#REF!</v>
      </c>
      <c r="H2" s="42">
        <v>0</v>
      </c>
      <c r="I2" s="42">
        <f t="shared" ref="I2:I11" si="1">H2*0.9</f>
        <v>0</v>
      </c>
      <c r="J2" s="42">
        <f t="shared" ref="J2:J11" si="2">H2*0.8</f>
        <v>0</v>
      </c>
      <c r="K2" s="43">
        <f t="shared" ref="K2:K11" si="3">MROUND((H2*0.025/12),500)</f>
        <v>0</v>
      </c>
      <c r="L2" s="23" t="s">
        <v>40</v>
      </c>
    </row>
    <row r="3" spans="1:14" ht="15.75" customHeight="1" x14ac:dyDescent="0.3">
      <c r="A3" s="25">
        <v>2</v>
      </c>
      <c r="B3" s="26">
        <v>704</v>
      </c>
      <c r="C3" s="27">
        <v>7</v>
      </c>
      <c r="D3" s="27" t="s">
        <v>34</v>
      </c>
      <c r="E3" s="29">
        <v>187</v>
      </c>
      <c r="F3" s="29">
        <f t="shared" si="0"/>
        <v>205.70000000000002</v>
      </c>
      <c r="G3" s="41" t="e">
        <f>G2</f>
        <v>#REF!</v>
      </c>
      <c r="H3" s="42">
        <v>0</v>
      </c>
      <c r="I3" s="42">
        <f t="shared" si="1"/>
        <v>0</v>
      </c>
      <c r="J3" s="42">
        <f t="shared" si="2"/>
        <v>0</v>
      </c>
      <c r="K3" s="43">
        <f t="shared" si="3"/>
        <v>0</v>
      </c>
      <c r="L3" s="23" t="s">
        <v>40</v>
      </c>
    </row>
    <row r="4" spans="1:14" ht="15.75" customHeight="1" x14ac:dyDescent="0.3">
      <c r="A4" s="25">
        <v>3</v>
      </c>
      <c r="B4" s="26">
        <v>705</v>
      </c>
      <c r="C4" s="27">
        <v>7</v>
      </c>
      <c r="D4" s="27" t="s">
        <v>33</v>
      </c>
      <c r="E4" s="28">
        <v>317</v>
      </c>
      <c r="F4" s="29">
        <f t="shared" si="0"/>
        <v>348.70000000000005</v>
      </c>
      <c r="G4" s="41" t="e">
        <f>G3</f>
        <v>#REF!</v>
      </c>
      <c r="H4" s="42">
        <v>0</v>
      </c>
      <c r="I4" s="42">
        <f t="shared" si="1"/>
        <v>0</v>
      </c>
      <c r="J4" s="42">
        <f t="shared" si="2"/>
        <v>0</v>
      </c>
      <c r="K4" s="43">
        <f t="shared" si="3"/>
        <v>0</v>
      </c>
      <c r="L4" s="23" t="s">
        <v>40</v>
      </c>
    </row>
    <row r="5" spans="1:14" ht="15.75" customHeight="1" x14ac:dyDescent="0.3">
      <c r="A5" s="25">
        <v>4</v>
      </c>
      <c r="B5" s="26">
        <v>802</v>
      </c>
      <c r="C5" s="27">
        <v>8</v>
      </c>
      <c r="D5" s="27" t="s">
        <v>34</v>
      </c>
      <c r="E5" s="28">
        <v>184</v>
      </c>
      <c r="F5" s="29">
        <f t="shared" si="0"/>
        <v>202.4</v>
      </c>
      <c r="G5" s="41" t="e">
        <f>#REF!</f>
        <v>#REF!</v>
      </c>
      <c r="H5" s="42">
        <v>0</v>
      </c>
      <c r="I5" s="42">
        <f t="shared" si="1"/>
        <v>0</v>
      </c>
      <c r="J5" s="42">
        <f t="shared" si="2"/>
        <v>0</v>
      </c>
      <c r="K5" s="43">
        <f t="shared" si="3"/>
        <v>0</v>
      </c>
      <c r="L5" s="23" t="s">
        <v>40</v>
      </c>
    </row>
    <row r="6" spans="1:14" ht="15.75" customHeight="1" x14ac:dyDescent="0.3">
      <c r="A6" s="25">
        <v>5</v>
      </c>
      <c r="B6" s="26">
        <v>803</v>
      </c>
      <c r="C6" s="27">
        <v>8</v>
      </c>
      <c r="D6" s="27" t="s">
        <v>34</v>
      </c>
      <c r="E6" s="28">
        <v>274</v>
      </c>
      <c r="F6" s="29">
        <f t="shared" si="0"/>
        <v>301.40000000000003</v>
      </c>
      <c r="G6" s="41" t="e">
        <f>G5</f>
        <v>#REF!</v>
      </c>
      <c r="H6" s="42">
        <v>0</v>
      </c>
      <c r="I6" s="42">
        <f t="shared" si="1"/>
        <v>0</v>
      </c>
      <c r="J6" s="42">
        <f t="shared" si="2"/>
        <v>0</v>
      </c>
      <c r="K6" s="43">
        <f t="shared" si="3"/>
        <v>0</v>
      </c>
      <c r="L6" s="23" t="s">
        <v>40</v>
      </c>
    </row>
    <row r="7" spans="1:14" ht="15.75" customHeight="1" x14ac:dyDescent="0.3">
      <c r="A7" s="25">
        <v>6</v>
      </c>
      <c r="B7" s="30">
        <v>901</v>
      </c>
      <c r="C7" s="30">
        <v>9</v>
      </c>
      <c r="D7" s="27" t="s">
        <v>34</v>
      </c>
      <c r="E7" s="28">
        <v>267</v>
      </c>
      <c r="F7" s="29">
        <f t="shared" si="0"/>
        <v>293.70000000000005</v>
      </c>
      <c r="G7" s="41" t="e">
        <f>#REF!+120</f>
        <v>#REF!</v>
      </c>
      <c r="H7" s="42">
        <v>0</v>
      </c>
      <c r="I7" s="42">
        <f t="shared" si="1"/>
        <v>0</v>
      </c>
      <c r="J7" s="42">
        <f t="shared" si="2"/>
        <v>0</v>
      </c>
      <c r="K7" s="43">
        <f t="shared" si="3"/>
        <v>0</v>
      </c>
      <c r="L7" s="23" t="s">
        <v>40</v>
      </c>
    </row>
    <row r="8" spans="1:14" ht="15.75" customHeight="1" x14ac:dyDescent="0.3">
      <c r="A8" s="25">
        <v>7</v>
      </c>
      <c r="B8" s="30">
        <v>902</v>
      </c>
      <c r="C8" s="30">
        <v>9</v>
      </c>
      <c r="D8" s="27" t="s">
        <v>34</v>
      </c>
      <c r="E8" s="28">
        <v>260</v>
      </c>
      <c r="F8" s="29">
        <f t="shared" si="0"/>
        <v>286</v>
      </c>
      <c r="G8" s="41" t="e">
        <f>G7</f>
        <v>#REF!</v>
      </c>
      <c r="H8" s="42">
        <v>0</v>
      </c>
      <c r="I8" s="42">
        <f t="shared" si="1"/>
        <v>0</v>
      </c>
      <c r="J8" s="42">
        <f t="shared" si="2"/>
        <v>0</v>
      </c>
      <c r="K8" s="43">
        <f t="shared" si="3"/>
        <v>0</v>
      </c>
      <c r="L8" s="23" t="s">
        <v>40</v>
      </c>
    </row>
    <row r="9" spans="1:14" ht="15.75" customHeight="1" x14ac:dyDescent="0.3">
      <c r="A9" s="25">
        <v>8</v>
      </c>
      <c r="B9" s="30">
        <v>903</v>
      </c>
      <c r="C9" s="30">
        <v>9</v>
      </c>
      <c r="D9" s="27" t="s">
        <v>34</v>
      </c>
      <c r="E9" s="28">
        <v>280</v>
      </c>
      <c r="F9" s="29">
        <f t="shared" si="0"/>
        <v>308</v>
      </c>
      <c r="G9" s="41" t="e">
        <f>G8</f>
        <v>#REF!</v>
      </c>
      <c r="H9" s="42">
        <v>0</v>
      </c>
      <c r="I9" s="42">
        <f t="shared" si="1"/>
        <v>0</v>
      </c>
      <c r="J9" s="42">
        <f t="shared" si="2"/>
        <v>0</v>
      </c>
      <c r="K9" s="43">
        <f t="shared" si="3"/>
        <v>0</v>
      </c>
      <c r="L9" s="23" t="s">
        <v>40</v>
      </c>
    </row>
    <row r="10" spans="1:14" ht="15.75" customHeight="1" x14ac:dyDescent="0.3">
      <c r="A10" s="25">
        <v>9</v>
      </c>
      <c r="B10" s="30">
        <v>1001</v>
      </c>
      <c r="C10" s="30">
        <v>10</v>
      </c>
      <c r="D10" s="27" t="s">
        <v>34</v>
      </c>
      <c r="E10" s="28">
        <v>267</v>
      </c>
      <c r="F10" s="29">
        <f t="shared" si="0"/>
        <v>293.70000000000005</v>
      </c>
      <c r="G10" s="41" t="e">
        <f>#REF!+120</f>
        <v>#REF!</v>
      </c>
      <c r="H10" s="42">
        <v>0</v>
      </c>
      <c r="I10" s="42">
        <f t="shared" si="1"/>
        <v>0</v>
      </c>
      <c r="J10" s="42">
        <f t="shared" si="2"/>
        <v>0</v>
      </c>
      <c r="K10" s="43">
        <f t="shared" si="3"/>
        <v>0</v>
      </c>
      <c r="L10" s="23" t="s">
        <v>40</v>
      </c>
    </row>
    <row r="11" spans="1:14" ht="15.75" customHeight="1" x14ac:dyDescent="0.3">
      <c r="A11" s="25">
        <v>10</v>
      </c>
      <c r="B11" s="30">
        <v>1003</v>
      </c>
      <c r="C11" s="30">
        <v>10</v>
      </c>
      <c r="D11" s="27" t="s">
        <v>33</v>
      </c>
      <c r="E11" s="28">
        <v>333</v>
      </c>
      <c r="F11" s="29">
        <f t="shared" si="0"/>
        <v>366.3</v>
      </c>
      <c r="G11" s="41" t="e">
        <f>#REF!</f>
        <v>#REF!</v>
      </c>
      <c r="H11" s="42">
        <v>0</v>
      </c>
      <c r="I11" s="42">
        <f t="shared" si="1"/>
        <v>0</v>
      </c>
      <c r="J11" s="42">
        <f t="shared" si="2"/>
        <v>0</v>
      </c>
      <c r="K11" s="43">
        <f t="shared" si="3"/>
        <v>0</v>
      </c>
      <c r="L11" s="23" t="s">
        <v>40</v>
      </c>
    </row>
    <row r="12" spans="1:14" ht="16.5" x14ac:dyDescent="0.3">
      <c r="A12" s="38" t="s">
        <v>4</v>
      </c>
      <c r="B12" s="38"/>
      <c r="C12" s="38"/>
      <c r="D12" s="38"/>
      <c r="E12" s="32">
        <f>SUM(E2:E11)</f>
        <v>2556</v>
      </c>
      <c r="F12" s="33">
        <f>SUM(F2:F11)</f>
        <v>2811.6000000000004</v>
      </c>
      <c r="G12" s="41"/>
      <c r="H12" s="44">
        <f>SUM(H2:H11)</f>
        <v>0</v>
      </c>
      <c r="I12" s="44">
        <f>SUM(I2:I11)</f>
        <v>0</v>
      </c>
      <c r="J12" s="44">
        <f>SUM(J2:J11)</f>
        <v>0</v>
      </c>
      <c r="K12" s="43"/>
      <c r="L12" s="5"/>
      <c r="N12" s="3"/>
    </row>
    <row r="13" spans="1:14" x14ac:dyDescent="0.25">
      <c r="L13" s="2"/>
      <c r="N13" s="15"/>
    </row>
    <row r="14" spans="1:14" x14ac:dyDescent="0.25">
      <c r="I14" s="46"/>
      <c r="J14" s="46"/>
      <c r="L14" s="2"/>
    </row>
    <row r="15" spans="1:14" x14ac:dyDescent="0.25">
      <c r="I15" s="46"/>
      <c r="J15" s="46"/>
      <c r="L15" s="2"/>
    </row>
    <row r="16" spans="1:14" x14ac:dyDescent="0.25">
      <c r="E16" s="36"/>
      <c r="F16" s="1"/>
      <c r="H16" s="47"/>
      <c r="I16" s="47"/>
      <c r="J16" s="47"/>
      <c r="L16" s="2"/>
    </row>
    <row r="17" spans="1:14" x14ac:dyDescent="0.25">
      <c r="I17" s="46"/>
      <c r="J17" s="46"/>
    </row>
    <row r="21" spans="1:14" s="45" customFormat="1" x14ac:dyDescent="0.25">
      <c r="A21"/>
      <c r="B21" s="34"/>
      <c r="C21" s="34"/>
      <c r="D21"/>
      <c r="E21" s="35"/>
      <c r="F21"/>
      <c r="I21" s="47"/>
      <c r="J21" s="47"/>
      <c r="L21"/>
      <c r="M21"/>
      <c r="N21"/>
    </row>
  </sheetData>
  <mergeCells count="1">
    <mergeCell ref="A12:D1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A-Wing</vt:lpstr>
      <vt:lpstr>A-Wing (Sale)</vt:lpstr>
      <vt:lpstr>A-Wing (Rehab)</vt:lpstr>
      <vt:lpstr>B-Wing </vt:lpstr>
      <vt:lpstr>B-Wing  (Sale)</vt:lpstr>
      <vt:lpstr>B-Wing  (Rehab)</vt:lpstr>
      <vt:lpstr>C-Wing  </vt:lpstr>
      <vt:lpstr>C-Wing   (Sale)</vt:lpstr>
      <vt:lpstr>C-Wing   (Rehab)</vt:lpstr>
      <vt:lpstr>Total</vt:lpstr>
      <vt:lpstr>RERA</vt:lpstr>
      <vt:lpstr>Typical Flr</vt:lpstr>
      <vt:lpstr>IGR</vt:lpstr>
      <vt:lpstr>Sheet1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2024-07-10T09:26:48Z</dcterms:modified>
</cp:coreProperties>
</file>