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R46" i="5" l="1"/>
  <c r="R38" i="5"/>
  <c r="R39" i="5"/>
  <c r="R40" i="5"/>
  <c r="R41" i="5"/>
  <c r="R42" i="5"/>
  <c r="R43" i="5"/>
  <c r="R44" i="5"/>
  <c r="R45" i="5"/>
  <c r="R50" i="5"/>
  <c r="R37" i="5"/>
  <c r="C23" i="5"/>
  <c r="R25" i="5"/>
  <c r="C22" i="5"/>
  <c r="C21" i="5"/>
  <c r="C20" i="5"/>
  <c r="C15" i="5"/>
  <c r="C18" i="5"/>
  <c r="C13" i="5"/>
  <c r="C12" i="5"/>
  <c r="C8" i="5"/>
  <c r="P19" i="5"/>
  <c r="P20" i="5"/>
  <c r="P21" i="5"/>
  <c r="O19" i="5"/>
  <c r="O20" i="5"/>
  <c r="E20" i="5" l="1"/>
  <c r="O24" i="5"/>
  <c r="M24" i="5"/>
  <c r="M31" i="5"/>
  <c r="L31" i="5"/>
  <c r="L29" i="5"/>
  <c r="L28" i="5"/>
  <c r="L24" i="5"/>
  <c r="P18" i="5" l="1"/>
  <c r="O18" i="5"/>
  <c r="K5" i="5"/>
  <c r="L5" i="5" s="1"/>
  <c r="C11" i="5"/>
  <c r="C6" i="5"/>
  <c r="C7" i="5" s="1"/>
  <c r="B8" i="5" l="1"/>
  <c r="R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<sst xmlns="http://schemas.openxmlformats.org/spreadsheetml/2006/main" count="75" uniqueCount="54">
  <si>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</si>
  <si>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</si>
  <si>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</si>
  <si>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</si>
  <si>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</si>
  <si>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</si>
  <si>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</si>
  <si>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</si>
  <si>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</si>
  <si>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</si>
  <si>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</si>
  <si>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</si>
  <si>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</si>
  <si>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</si>
  <si>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</si>
  <si>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</si>
  <si>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</si>
  <si>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</si>
  <si>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</si>
  <si>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</si>
  <si>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</si>
  <si>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</si>
  <si>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</si>
  <si>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</si>
  <si>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</si>
  <si>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</si>
  <si>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</si>
  <si>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</si>
  <si>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</si>
  <si>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</si>
  <si>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</si>
  <si>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</si>
  <si>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</si>
  <si>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</si>
  <si>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</si>
  <si>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</si>
  <si>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</si>
  <si>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</si>
  <si>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</si>
  <si>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</si>
  <si>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</si>
  <si>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</si>
  <si>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</si>
  <si>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</si>
  <si>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</si>
  <si>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</si>
  <si>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</si>
  <si>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</si>
  <si>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</si>
  <si>
    <t>sbua</t>
  </si>
  <si>
    <t>carpet</t>
  </si>
  <si>
    <t>BU</t>
  </si>
  <si>
    <t>ROC</t>
  </si>
  <si>
    <t>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</si>
</sst>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7" fillId="0" borderId="0" xfId="1" applyFont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tabSelected="1" topLeftCell="A19" workbookViewId="0">
      <selection activeCell="P37" sqref="P37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2.5703125" bestFit="1" customWidth="1"/>
    <col min="12" max="12" width="10" bestFit="1" customWidth="1"/>
    <col min="13" max="13" width="9.28515625" bestFit="1" customWidth="1"/>
    <col min="14" max="14" width="12.5703125" bestFit="1" customWidth="1"/>
    <col min="15" max="15" width="9.42578125" bestFit="1" customWidth="1"/>
    <col min="16" max="16" width="9.28515625" bestFit="1" customWidth="1"/>
    <col min="18" max="18" width="12.5703125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  <c r="C3" s="17"/>
      <c r="K3">
        <v>392</v>
      </c>
    </row>
    <row r="4" spans="1:18" x14ac:dyDescent="0.25">
      <c r="A4" s="17" t="s">
        <v>20</v>
      </c>
      <c r="B4" s="17">
        <v>2024</v>
      </c>
      <c r="C4" s="17">
        <v>2024</v>
      </c>
      <c r="K4">
        <v>65</v>
      </c>
    </row>
    <row r="5" spans="1:18" x14ac:dyDescent="0.25">
      <c r="A5" s="17" t="s">
        <v>21</v>
      </c>
      <c r="B5" s="17">
        <v>2005</v>
      </c>
      <c r="C5" s="17">
        <v>1994</v>
      </c>
      <c r="K5">
        <f>SUM(K3:K4)</f>
        <v>457</v>
      </c>
      <c r="L5">
        <f>K5*1.2</f>
        <v>548.4</v>
      </c>
    </row>
    <row r="6" spans="1:18" x14ac:dyDescent="0.25">
      <c r="A6" s="17" t="s">
        <v>22</v>
      </c>
      <c r="B6" s="17">
        <f>B4-B5</f>
        <v>19</v>
      </c>
      <c r="C6" s="17">
        <f>C4-C5</f>
        <v>30</v>
      </c>
    </row>
    <row r="7" spans="1:18" x14ac:dyDescent="0.25">
      <c r="A7" s="17"/>
      <c r="B7" s="17">
        <f>60-B6</f>
        <v>41</v>
      </c>
      <c r="C7" s="17">
        <f>60-C6</f>
        <v>30</v>
      </c>
    </row>
    <row r="8" spans="1:18" x14ac:dyDescent="0.25">
      <c r="A8" s="17" t="s">
        <v>23</v>
      </c>
      <c r="B8" s="46">
        <f>495*2800</f>
        <v>1386000</v>
      </c>
      <c r="C8" s="46">
        <f>495*2800</f>
        <v>1386000</v>
      </c>
      <c r="E8" t="s">
        <v>35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C9" s="17"/>
      <c r="E9" t="s">
        <v>47</v>
      </c>
      <c r="F9">
        <v>495</v>
      </c>
    </row>
    <row r="10" spans="1:18" x14ac:dyDescent="0.25">
      <c r="A10" s="17"/>
      <c r="B10" s="17"/>
      <c r="C10" s="17"/>
      <c r="E10" t="s">
        <v>49</v>
      </c>
      <c r="F10">
        <v>550</v>
      </c>
    </row>
    <row r="11" spans="1:18" x14ac:dyDescent="0.25">
      <c r="A11" s="17" t="s">
        <v>25</v>
      </c>
      <c r="B11" s="17">
        <f>100-10</f>
        <v>90</v>
      </c>
      <c r="C11" s="17">
        <f>100-10</f>
        <v>90</v>
      </c>
    </row>
    <row r="12" spans="1:18" x14ac:dyDescent="0.25">
      <c r="A12" s="17" t="s">
        <v>26</v>
      </c>
      <c r="B12" s="17">
        <f>B11*B6/60</f>
        <v>28.5</v>
      </c>
      <c r="C12" s="17">
        <f>C11*C6/60</f>
        <v>45</v>
      </c>
      <c r="E12" t="s">
        <v>35</v>
      </c>
    </row>
    <row r="13" spans="1:18" x14ac:dyDescent="0.25">
      <c r="A13" s="17"/>
      <c r="B13" s="47">
        <f>B12%</f>
        <v>0.28499999999999998</v>
      </c>
      <c r="C13" s="47">
        <f>C12%</f>
        <v>0.45</v>
      </c>
    </row>
    <row r="14" spans="1:18" x14ac:dyDescent="0.25">
      <c r="A14" s="17"/>
      <c r="B14" s="17"/>
      <c r="C14" s="17"/>
    </row>
    <row r="15" spans="1:18" x14ac:dyDescent="0.25">
      <c r="A15" s="17" t="s">
        <v>27</v>
      </c>
      <c r="B15" s="46">
        <f>ROUND((B8*B13),0)</f>
        <v>395010</v>
      </c>
      <c r="C15" s="46">
        <f>ROUND((C8*C13),0)</f>
        <v>623700</v>
      </c>
    </row>
    <row r="16" spans="1:18" x14ac:dyDescent="0.25">
      <c r="A16" s="17" t="s">
        <v>15</v>
      </c>
      <c r="B16" s="46">
        <v>495</v>
      </c>
      <c r="C16" s="46">
        <v>495</v>
      </c>
    </row>
    <row r="17" spans="1:18" x14ac:dyDescent="0.25">
      <c r="A17" s="17" t="s">
        <v>42</v>
      </c>
      <c r="B17" s="17">
        <v>6800</v>
      </c>
      <c r="C17" s="17">
        <v>7300</v>
      </c>
      <c r="L17" t="s">
        <v>50</v>
      </c>
      <c r="M17" t="s">
        <v>51</v>
      </c>
      <c r="O17" t="s">
        <v>52</v>
      </c>
      <c r="P17" t="s">
        <v>53</v>
      </c>
    </row>
    <row r="18" spans="1:18" x14ac:dyDescent="0.25">
      <c r="A18" s="17" t="s">
        <v>28</v>
      </c>
      <c r="B18" s="46">
        <f>B17*B16</f>
        <v>3366000</v>
      </c>
      <c r="C18" s="46">
        <f>C17*C16</f>
        <v>3613500</v>
      </c>
      <c r="L18">
        <v>385</v>
      </c>
      <c r="M18">
        <v>410</v>
      </c>
      <c r="N18" s="1">
        <v>2600000</v>
      </c>
      <c r="O18" s="1">
        <f>N18/L18</f>
        <v>6753.2467532467535</v>
      </c>
      <c r="P18" s="1">
        <f>N18/M18</f>
        <v>6341.4634146341459</v>
      </c>
    </row>
    <row r="19" spans="1:18" x14ac:dyDescent="0.25">
      <c r="A19" s="17" t="s">
        <v>29</v>
      </c>
      <c r="B19" s="17"/>
      <c r="C19" s="17"/>
      <c r="L19">
        <v>590</v>
      </c>
      <c r="M19">
        <v>650</v>
      </c>
      <c r="N19" s="1">
        <v>4600000</v>
      </c>
      <c r="O19" s="1">
        <f t="shared" ref="O19:O20" si="0">N19/L19</f>
        <v>7796.6101694915251</v>
      </c>
      <c r="P19" s="1">
        <f t="shared" ref="P19:P21" si="1">N19/M19</f>
        <v>7076.9230769230771</v>
      </c>
    </row>
    <row r="20" spans="1:18" x14ac:dyDescent="0.25">
      <c r="A20" s="43" t="s">
        <v>48</v>
      </c>
      <c r="B20" s="48">
        <f>B18-B15</f>
        <v>2970990</v>
      </c>
      <c r="C20" s="48">
        <f>C18-C15</f>
        <v>2989800</v>
      </c>
      <c r="D20" s="5"/>
      <c r="E20" s="5">
        <f>C20/495</f>
        <v>6040</v>
      </c>
      <c r="M20">
        <v>550</v>
      </c>
      <c r="N20">
        <v>3800000</v>
      </c>
      <c r="O20" s="1" t="e">
        <f t="shared" si="0"/>
        <v>#DIV/0!</v>
      </c>
      <c r="P20" s="1">
        <f t="shared" si="1"/>
        <v>6909.090909090909</v>
      </c>
    </row>
    <row r="21" spans="1:18" x14ac:dyDescent="0.25">
      <c r="A21" s="43" t="s">
        <v>31</v>
      </c>
      <c r="B21" s="48">
        <f>ROUND((B20*90%),0)</f>
        <v>2673891</v>
      </c>
      <c r="C21" s="48">
        <f>ROUND((C20*90%),0)</f>
        <v>2690820</v>
      </c>
      <c r="M21">
        <v>527</v>
      </c>
      <c r="N21">
        <v>3000000</v>
      </c>
      <c r="P21" s="1">
        <f t="shared" si="1"/>
        <v>5692.599620493359</v>
      </c>
    </row>
    <row r="22" spans="1:18" x14ac:dyDescent="0.25">
      <c r="A22" s="43" t="s">
        <v>32</v>
      </c>
      <c r="B22" s="48">
        <f>ROUND((B20*80%),0)</f>
        <v>2376792</v>
      </c>
      <c r="C22" s="48">
        <f>ROUND((C20*80%),0)</f>
        <v>2391840</v>
      </c>
    </row>
    <row r="23" spans="1:18" x14ac:dyDescent="0.25">
      <c r="A23" s="43" t="s">
        <v>33</v>
      </c>
      <c r="B23" s="48">
        <f>MROUND((B20*0.025/12),500)</f>
        <v>6000</v>
      </c>
      <c r="C23" s="48">
        <f>MROUND((C20*0.025/12),500)</f>
        <v>6000</v>
      </c>
      <c r="L23" s="1">
        <v>66100</v>
      </c>
      <c r="M23" s="1"/>
      <c r="N23" s="1"/>
      <c r="O23" s="1"/>
      <c r="P23" s="1"/>
      <c r="Q23" s="1"/>
      <c r="R23" s="1">
        <v>495</v>
      </c>
    </row>
    <row r="24" spans="1:18" x14ac:dyDescent="0.25">
      <c r="L24" s="1">
        <f>L23*95%</f>
        <v>62795</v>
      </c>
      <c r="M24" s="50">
        <f>L24/10.764</f>
        <v>5833.7978446674106</v>
      </c>
      <c r="N24" s="1"/>
      <c r="O24" s="49">
        <f>L23-L24</f>
        <v>3305</v>
      </c>
      <c r="P24" s="1"/>
      <c r="Q24" s="1"/>
      <c r="R24" s="1">
        <v>4585</v>
      </c>
    </row>
    <row r="25" spans="1:18" x14ac:dyDescent="0.25">
      <c r="B25" s="5">
        <f>B20/222</f>
        <v>13382.837837837838</v>
      </c>
      <c r="L25" s="1"/>
      <c r="M25" s="1"/>
      <c r="N25" s="1"/>
      <c r="O25" s="1"/>
      <c r="P25" s="1"/>
      <c r="Q25" s="1"/>
      <c r="R25" s="1">
        <f>R24*R23</f>
        <v>2269575</v>
      </c>
    </row>
    <row r="26" spans="1:18" x14ac:dyDescent="0.25">
      <c r="L26" s="1">
        <v>17990</v>
      </c>
      <c r="M26" s="1"/>
      <c r="N26" s="1"/>
      <c r="O26" s="1"/>
      <c r="P26" s="1"/>
      <c r="Q26" s="1"/>
      <c r="R26" s="1"/>
    </row>
    <row r="27" spans="1:18" x14ac:dyDescent="0.25">
      <c r="L27" s="1"/>
      <c r="M27" s="1"/>
      <c r="N27" s="1"/>
      <c r="O27" s="1"/>
      <c r="P27" s="1"/>
      <c r="Q27" s="1"/>
      <c r="R27" s="1"/>
    </row>
    <row r="28" spans="1:18" x14ac:dyDescent="0.25">
      <c r="L28" s="1">
        <f>L24-L26</f>
        <v>44805</v>
      </c>
      <c r="M28" s="1"/>
      <c r="N28" s="1"/>
      <c r="O28" s="1"/>
      <c r="P28" s="1"/>
      <c r="Q28" s="1"/>
      <c r="R28" s="1"/>
    </row>
    <row r="29" spans="1:18" x14ac:dyDescent="0.25">
      <c r="L29" s="1">
        <f>L28*70%</f>
        <v>31363.499999999996</v>
      </c>
      <c r="M29" s="1"/>
      <c r="N29" s="1"/>
      <c r="O29" s="1"/>
      <c r="P29" s="1"/>
      <c r="Q29" s="1"/>
      <c r="R29" s="1"/>
    </row>
    <row r="30" spans="1:18" x14ac:dyDescent="0.25">
      <c r="L30" s="1"/>
      <c r="M30" s="1"/>
      <c r="N30" s="1"/>
      <c r="O30" s="1"/>
      <c r="P30" s="1"/>
      <c r="Q30" s="1"/>
      <c r="R30" s="1"/>
    </row>
    <row r="31" spans="1:18" x14ac:dyDescent="0.25">
      <c r="L31" s="50">
        <f>L29+L26</f>
        <v>49353.5</v>
      </c>
      <c r="M31" s="50">
        <f>L31/10.764</f>
        <v>4585.0520252694168</v>
      </c>
      <c r="N31" s="1"/>
      <c r="O31" s="1"/>
      <c r="P31" s="1"/>
      <c r="Q31" s="1"/>
      <c r="R31" s="1"/>
    </row>
    <row r="32" spans="1:18" x14ac:dyDescent="0.25">
      <c r="D32" s="17"/>
      <c r="E32" s="17"/>
      <c r="F32" s="17"/>
      <c r="G32" s="17"/>
      <c r="H32" s="17"/>
      <c r="I32" s="17"/>
    </row>
    <row r="33" spans="4:18" x14ac:dyDescent="0.25">
      <c r="D33" s="17"/>
      <c r="E33" s="17"/>
      <c r="F33" s="17"/>
      <c r="G33" s="17"/>
      <c r="H33" s="17"/>
      <c r="I33" s="17"/>
    </row>
    <row r="34" spans="4:18" x14ac:dyDescent="0.25">
      <c r="D34" s="17"/>
      <c r="E34" s="17"/>
      <c r="F34" s="17"/>
      <c r="G34" s="17"/>
      <c r="H34" s="17"/>
      <c r="I34" s="17"/>
    </row>
    <row r="35" spans="4:18" x14ac:dyDescent="0.25">
      <c r="D35" s="17"/>
      <c r="E35" s="17"/>
      <c r="F35" s="17"/>
      <c r="G35" s="17"/>
      <c r="H35" s="17"/>
      <c r="I35" s="17"/>
    </row>
    <row r="36" spans="4:18" x14ac:dyDescent="0.25">
      <c r="D36" s="43"/>
      <c r="E36" s="43"/>
      <c r="F36" s="43"/>
      <c r="G36" s="43"/>
      <c r="H36" s="43"/>
      <c r="I36" s="17"/>
    </row>
    <row r="37" spans="4:18" x14ac:dyDescent="0.25">
      <c r="D37" s="43"/>
      <c r="E37" s="43"/>
      <c r="F37" s="43"/>
      <c r="G37" s="43"/>
      <c r="H37" s="43"/>
      <c r="I37" s="17"/>
      <c r="P37">
        <v>3.2</v>
      </c>
      <c r="Q37">
        <v>5.3</v>
      </c>
      <c r="R37">
        <f>Q37*P37</f>
        <v>16.96</v>
      </c>
    </row>
    <row r="38" spans="4:18" x14ac:dyDescent="0.25">
      <c r="D38" s="43"/>
      <c r="E38" s="43"/>
      <c r="F38" s="43"/>
      <c r="G38" s="43"/>
      <c r="H38" s="43"/>
      <c r="I38" s="17"/>
      <c r="P38">
        <v>17.8</v>
      </c>
      <c r="Q38">
        <v>9</v>
      </c>
      <c r="R38">
        <f t="shared" ref="R38:R50" si="2">Q38*P38</f>
        <v>160.20000000000002</v>
      </c>
    </row>
    <row r="39" spans="4:18" x14ac:dyDescent="0.25">
      <c r="R39">
        <f t="shared" si="2"/>
        <v>0</v>
      </c>
    </row>
    <row r="40" spans="4:18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  <c r="P40">
        <v>10.6</v>
      </c>
      <c r="Q40">
        <v>8.8000000000000007</v>
      </c>
      <c r="R40">
        <f t="shared" si="2"/>
        <v>93.28</v>
      </c>
    </row>
    <row r="41" spans="4:18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  <c r="P41">
        <v>3.9</v>
      </c>
      <c r="Q41">
        <v>2.9</v>
      </c>
      <c r="R41">
        <f t="shared" si="2"/>
        <v>11.309999999999999</v>
      </c>
    </row>
    <row r="42" spans="4:18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  <c r="P42">
        <v>5.3</v>
      </c>
      <c r="Q42">
        <v>3.9</v>
      </c>
      <c r="R42">
        <f t="shared" si="2"/>
        <v>20.669999999999998</v>
      </c>
    </row>
    <row r="43" spans="4:18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  <c r="P43">
        <v>3</v>
      </c>
      <c r="Q43">
        <v>7.3</v>
      </c>
      <c r="R43">
        <f t="shared" si="2"/>
        <v>21.9</v>
      </c>
    </row>
    <row r="44" spans="4:18" x14ac:dyDescent="0.25">
      <c r="P44">
        <v>2.8</v>
      </c>
      <c r="Q44">
        <v>1.7</v>
      </c>
      <c r="R44">
        <f t="shared" si="2"/>
        <v>4.76</v>
      </c>
    </row>
    <row r="45" spans="4:18" x14ac:dyDescent="0.25">
      <c r="P45">
        <v>9</v>
      </c>
      <c r="Q45">
        <v>7</v>
      </c>
      <c r="R45">
        <f t="shared" si="2"/>
        <v>63</v>
      </c>
    </row>
    <row r="46" spans="4:18" x14ac:dyDescent="0.25">
      <c r="R46">
        <f>SUM(R37:R45)</f>
        <v>392.08000000000004</v>
      </c>
    </row>
    <row r="50" spans="16:18" x14ac:dyDescent="0.25">
      <c r="P50">
        <v>7.2</v>
      </c>
      <c r="Q50">
        <v>9</v>
      </c>
      <c r="R50">
        <f t="shared" si="2"/>
        <v>64.8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2024-07-03T07:39:52Z</dcterms:modified>
</cp:coreProperties>
</file>