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Making Cases\Refking Cottsoya Private Ltd\CTS No.5816 H No. 2-17-98 Kishore Jagganath\"/>
    </mc:Choice>
  </mc:AlternateContent>
  <xr:revisionPtr revIDLastSave="0" documentId="13_ncr:1_{E6C7D795-6C87-4765-AF74-AE9FD244A1BC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Valuation" sheetId="2" r:id="rId1"/>
    <sheet name="Sheet1" sheetId="3" r:id="rId2"/>
    <sheet name="Sheet2" sheetId="4" r:id="rId3"/>
    <sheet name="Sheet3" sheetId="5" r:id="rId4"/>
  </sheets>
  <definedNames>
    <definedName name="_Hlk169790212" localSheetId="0">Valuation!$I$29</definedName>
  </definedNames>
  <calcPr calcId="191029"/>
</workbook>
</file>

<file path=xl/calcChain.xml><?xml version="1.0" encoding="utf-8"?>
<calcChain xmlns="http://schemas.openxmlformats.org/spreadsheetml/2006/main">
  <c r="F12" i="2" l="1"/>
  <c r="K23" i="2"/>
  <c r="C9" i="2"/>
  <c r="O8" i="2"/>
  <c r="H8" i="2"/>
  <c r="J8" i="2" s="1"/>
  <c r="K8" i="2" s="1"/>
  <c r="L8" i="2" s="1"/>
  <c r="N8" i="2" s="1"/>
  <c r="H12" i="2"/>
  <c r="O52" i="2"/>
  <c r="O51" i="2"/>
  <c r="O50" i="2"/>
  <c r="O46" i="2"/>
  <c r="O45" i="2"/>
  <c r="O47" i="2" s="1"/>
  <c r="K39" i="2"/>
  <c r="K37" i="2"/>
  <c r="J53" i="2"/>
  <c r="F2" i="2"/>
  <c r="I3" i="2"/>
  <c r="O53" i="2" l="1"/>
  <c r="M8" i="2"/>
  <c r="I8" i="2"/>
  <c r="C19" i="2"/>
  <c r="C25" i="2" s="1"/>
  <c r="C14" i="2"/>
  <c r="C24" i="2" s="1"/>
  <c r="C4" i="2"/>
  <c r="C22" i="2" s="1"/>
  <c r="J2" i="2"/>
  <c r="L2" i="2" s="1"/>
  <c r="O9" i="2" l="1"/>
  <c r="N9" i="2" l="1"/>
  <c r="C23" i="2" s="1"/>
  <c r="C29" i="2" s="1"/>
  <c r="M9" i="2"/>
  <c r="L3" i="2" l="1"/>
  <c r="L4" i="2" s="1"/>
  <c r="C26" i="2"/>
  <c r="C27" i="2" l="1"/>
  <c r="C28" i="2"/>
  <c r="P2" i="2"/>
  <c r="R2" i="2" s="1"/>
  <c r="P3" i="2"/>
  <c r="P4" i="2"/>
  <c r="R4" i="2" s="1"/>
  <c r="R3" i="2" l="1"/>
</calcChain>
</file>

<file path=xl/sharedStrings.xml><?xml version="1.0" encoding="utf-8"?>
<sst xmlns="http://schemas.openxmlformats.org/spreadsheetml/2006/main" count="85" uniqueCount="66">
  <si>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</si>
  <si>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</si>
  <si>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</si>
  <si>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</si>
  <si>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</si>
  <si>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</si>
  <si>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</si>
  <si>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</si>
  <si>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</si>
  <si>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</si>
  <si>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</si>
  <si>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</si>
  <si>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</si>
  <si>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</si>
  <si>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</si>
  <si>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 xml:space="preserve"> Value</t>
  </si>
  <si>
    <t>Built up area</t>
  </si>
  <si>
    <t>Interior and other Development</t>
  </si>
  <si>
    <t>Interior and Other Development</t>
  </si>
  <si>
    <t>Normal Case</t>
  </si>
  <si>
    <t xml:space="preserve">Sr. No. </t>
  </si>
  <si>
    <t>Government value</t>
  </si>
  <si>
    <t>Depreciation</t>
  </si>
  <si>
    <t>Particulars</t>
  </si>
  <si>
    <t>Balance Life of Structures in Years</t>
  </si>
  <si>
    <t xml:space="preserve">Built Up Area </t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</si>
  <si>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</si>
  <si>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</si>
  <si>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</si>
  <si>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</si>
  <si>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</si>
  <si>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</si>
  <si>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</si>
  <si>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</si>
  <si>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Estimated Replacement Cost</t>
  </si>
  <si>
    <t xml:space="preserve">Depreciated Replacement Cost </t>
  </si>
  <si>
    <t xml:space="preserve">Depreciated Replacement Value </t>
  </si>
  <si>
    <t>Replacement Value</t>
  </si>
  <si>
    <r>
      <t>Insurable value (Depreciated Replacement Value (</t>
    </r>
    <r>
      <rPr>
        <b/>
        <sz val="11"/>
        <color theme="1"/>
        <rFont val="Rupee Foradian"/>
        <family val="2"/>
      </rPr>
      <t xml:space="preserve">` </t>
    </r>
    <r>
      <rPr>
        <b/>
        <sz val="11"/>
        <color theme="1"/>
        <rFont val="Arial Narrow"/>
        <family val="2"/>
      </rPr>
      <t>3,34,62,049.00) - Subsoil Structure Cost (15%)</t>
    </r>
  </si>
  <si>
    <t>Age Of Build</t>
  </si>
  <si>
    <t>(Years)</t>
  </si>
  <si>
    <r>
      <t>(</t>
    </r>
    <r>
      <rPr>
        <b/>
        <sz val="10.5"/>
        <rFont val="Rupee Foradian"/>
        <family val="2"/>
      </rPr>
      <t>`</t>
    </r>
    <r>
      <rPr>
        <b/>
        <sz val="10.5"/>
        <rFont val="Calibri"/>
        <family val="2"/>
      </rPr>
      <t>)</t>
    </r>
  </si>
  <si>
    <r>
      <t>(</t>
    </r>
    <r>
      <rPr>
        <b/>
        <sz val="10.5"/>
        <color rgb="FFFF0000"/>
        <rFont val="Rupee Foradian"/>
        <family val="2"/>
      </rPr>
      <t>`</t>
    </r>
    <r>
      <rPr>
        <b/>
        <sz val="10.5"/>
        <color rgb="FFFF0000"/>
        <rFont val="Calibri"/>
        <family val="2"/>
      </rPr>
      <t>)</t>
    </r>
  </si>
  <si>
    <t>Structure</t>
  </si>
  <si>
    <t>Floor</t>
  </si>
  <si>
    <t>FSI Built up Area in Sq. M.</t>
  </si>
  <si>
    <t>Double Height FSI Area in Sq. M.</t>
  </si>
  <si>
    <t>Staircase</t>
  </si>
  <si>
    <t>Lift</t>
  </si>
  <si>
    <t xml:space="preserve">Total Approved Area in </t>
  </si>
  <si>
    <t>Sq. M.</t>
  </si>
  <si>
    <t>Refinery Shed</t>
  </si>
  <si>
    <t>Ground Floor</t>
  </si>
  <si>
    <t>First Floor</t>
  </si>
  <si>
    <t>Second Floor</t>
  </si>
  <si>
    <t>Boiler House</t>
  </si>
  <si>
    <t>Total</t>
  </si>
  <si>
    <t>As per approved plan</t>
  </si>
  <si>
    <t>As per previous valuation report</t>
  </si>
  <si>
    <t xml:space="preserve">Office Building </t>
  </si>
  <si>
    <t>Packing Godown</t>
  </si>
  <si>
    <t>Open Shed</t>
  </si>
  <si>
    <t>Existing Area</t>
  </si>
  <si>
    <t>Unshown Area</t>
  </si>
  <si>
    <t>Residential House</t>
  </si>
  <si>
    <t>(Sq. M.)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</si>
</sst>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1"/>
      <color theme="1"/>
      <name val="Rupee Foradian"/>
      <family val="2"/>
    </font>
    <font>
      <b/>
      <sz val="10.5"/>
      <color theme="1"/>
      <name val="Arial Narrow"/>
      <family val="2"/>
    </font>
    <font>
      <b/>
      <sz val="10.5"/>
      <color rgb="FFFF0000"/>
      <name val="Arial Narrow"/>
      <family val="2"/>
    </font>
    <font>
      <b/>
      <sz val="10.5"/>
      <name val="Arial Narrow"/>
      <family val="2"/>
    </font>
    <font>
      <b/>
      <sz val="10.5"/>
      <color rgb="FFFF0000"/>
      <name val="Calibri"/>
      <family val="2"/>
    </font>
    <font>
      <b/>
      <sz val="10.5"/>
      <name val="Calibri"/>
      <family val="2"/>
    </font>
    <font>
      <b/>
      <sz val="10.5"/>
      <name val="Rupee Foradian"/>
      <family val="2"/>
    </font>
    <font>
      <b/>
      <sz val="10.5"/>
      <color rgb="FFFF0000"/>
      <name val="Rupee Foradian"/>
      <family val="2"/>
    </font>
    <font>
      <sz val="10.5"/>
      <color theme="1"/>
      <name val="Arial Narrow"/>
      <family val="2"/>
    </font>
    <font>
      <sz val="10.5"/>
      <color rgb="FF000000"/>
      <name val="Arial Narrow"/>
      <family val="2"/>
    </font>
    <font>
      <sz val="10.5"/>
      <name val="Arial Narrow"/>
      <family val="2"/>
    </font>
    <font>
      <sz val="10.5"/>
      <color rgb="FFFF0000"/>
      <name val="Arial Narrow"/>
      <family val="2"/>
    </font>
    <font>
      <b/>
      <sz val="11"/>
      <color rgb="FF000000"/>
      <name val="Arial Narrow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9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5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5" fillId="0" borderId="0" xfId="0" applyFont="1" applyAlignment="1">
      <alignment wrapText="1"/>
    </xf>
    <xf numFmtId="0" fontId="7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7" fillId="0" borderId="0" xfId="0" applyNumberFormat="1" applyFont="1"/>
    <xf numFmtId="0" fontId="7" fillId="0" borderId="0" xfId="0" applyFont="1"/>
    <xf numFmtId="0" fontId="6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1" xfId="0" applyFont="1" applyBorder="1"/>
    <xf numFmtId="4" fontId="6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3" fillId="0" borderId="0" xfId="0" applyFont="1" applyAlignment="1">
      <alignment horizontal="center"/>
    </xf>
    <xf numFmtId="4" fontId="3" fillId="0" borderId="2" xfId="0" applyNumberFormat="1" applyFont="1" applyBorder="1" applyAlignment="1">
      <alignment vertical="top"/>
    </xf>
    <xf numFmtId="0" fontId="3" fillId="0" borderId="0" xfId="0" applyFont="1" applyAlignment="1">
      <alignment horizont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5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8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3" fontId="6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3" fillId="0" borderId="1" xfId="0" applyNumberFormat="1" applyFont="1" applyBorder="1"/>
    <xf numFmtId="3" fontId="6" fillId="0" borderId="1" xfId="0" applyNumberFormat="1" applyFont="1" applyBorder="1"/>
    <xf numFmtId="0" fontId="5" fillId="0" borderId="0" xfId="0" applyFont="1"/>
    <xf numFmtId="3" fontId="5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3" fontId="3" fillId="0" borderId="0" xfId="0" applyNumberFormat="1" applyFont="1" applyAlignment="1">
      <alignment vertical="top"/>
    </xf>
    <xf numFmtId="3" fontId="7" fillId="0" borderId="0" xfId="0" applyNumberFormat="1" applyFont="1" applyAlignment="1">
      <alignment vertical="top"/>
    </xf>
    <xf numFmtId="164" fontId="3" fillId="0" borderId="0" xfId="1" applyNumberFormat="1" applyFont="1" applyAlignment="1">
      <alignment vertical="top"/>
    </xf>
    <xf numFmtId="3" fontId="7" fillId="0" borderId="0" xfId="0" applyNumberFormat="1" applyFont="1"/>
    <xf numFmtId="0" fontId="12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top" wrapText="1" shrinkToFit="1"/>
    </xf>
    <xf numFmtId="0" fontId="12" fillId="0" borderId="1" xfId="0" applyFont="1" applyBorder="1" applyAlignment="1">
      <alignment horizontal="center" vertical="top" wrapText="1" shrinkToFit="1"/>
    </xf>
    <xf numFmtId="0" fontId="14" fillId="0" borderId="1" xfId="0" applyFont="1" applyBorder="1" applyAlignment="1">
      <alignment horizontal="center" vertical="top" wrapText="1" shrinkToFit="1"/>
    </xf>
    <xf numFmtId="0" fontId="12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 shrinkToFit="1"/>
    </xf>
    <xf numFmtId="0" fontId="18" fillId="0" borderId="1" xfId="0" applyFont="1" applyBorder="1" applyAlignment="1">
      <alignment horizontal="center" vertical="top"/>
    </xf>
    <xf numFmtId="0" fontId="20" fillId="0" borderId="1" xfId="0" applyFont="1" applyBorder="1" applyAlignment="1">
      <alignment horizontal="right" vertical="top" wrapText="1"/>
    </xf>
    <xf numFmtId="3" fontId="19" fillId="0" borderId="1" xfId="0" applyNumberFormat="1" applyFont="1" applyBorder="1" applyAlignment="1">
      <alignment horizontal="right" vertical="top" wrapText="1"/>
    </xf>
    <xf numFmtId="3" fontId="21" fillId="0" borderId="1" xfId="0" applyNumberFormat="1" applyFont="1" applyBorder="1" applyAlignment="1">
      <alignment vertical="top"/>
    </xf>
    <xf numFmtId="0" fontId="18" fillId="0" borderId="1" xfId="0" applyFont="1" applyBorder="1" applyAlignment="1">
      <alignment horizontal="center"/>
    </xf>
    <xf numFmtId="3" fontId="21" fillId="0" borderId="1" xfId="0" applyNumberFormat="1" applyFont="1" applyBorder="1"/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vertical="top"/>
    </xf>
    <xf numFmtId="0" fontId="21" fillId="0" borderId="1" xfId="0" applyFont="1" applyBorder="1" applyAlignment="1">
      <alignment vertical="top"/>
    </xf>
    <xf numFmtId="3" fontId="18" fillId="0" borderId="1" xfId="0" applyNumberFormat="1" applyFont="1" applyBorder="1" applyAlignment="1">
      <alignment vertical="top"/>
    </xf>
    <xf numFmtId="43" fontId="22" fillId="2" borderId="8" xfId="1" applyFont="1" applyFill="1" applyBorder="1" applyAlignment="1">
      <alignment horizontal="center" vertical="center" wrapText="1"/>
    </xf>
    <xf numFmtId="43" fontId="22" fillId="2" borderId="7" xfId="1" applyFont="1" applyFill="1" applyBorder="1" applyAlignment="1">
      <alignment horizontal="center" vertical="center" wrapText="1"/>
    </xf>
    <xf numFmtId="43" fontId="22" fillId="2" borderId="9" xfId="1" applyFont="1" applyFill="1" applyBorder="1" applyAlignment="1">
      <alignment horizontal="center" vertical="center" wrapText="1"/>
    </xf>
    <xf numFmtId="43" fontId="8" fillId="2" borderId="7" xfId="1" applyFont="1" applyFill="1" applyBorder="1" applyAlignment="1">
      <alignment vertical="center" wrapText="1"/>
    </xf>
    <xf numFmtId="43" fontId="8" fillId="2" borderId="9" xfId="1" applyFont="1" applyFill="1" applyBorder="1" applyAlignment="1">
      <alignment horizontal="center" vertical="center" wrapText="1"/>
    </xf>
    <xf numFmtId="43" fontId="6" fillId="0" borderId="9" xfId="1" applyFont="1" applyBorder="1" applyAlignment="1">
      <alignment horizontal="right" vertical="center"/>
    </xf>
    <xf numFmtId="43" fontId="19" fillId="0" borderId="9" xfId="1" applyFont="1" applyBorder="1" applyAlignment="1">
      <alignment horizontal="right" vertical="center" wrapText="1"/>
    </xf>
    <xf numFmtId="43" fontId="8" fillId="2" borderId="7" xfId="1" applyFont="1" applyFill="1" applyBorder="1" applyAlignment="1">
      <alignment horizontal="center" vertical="center" wrapText="1"/>
    </xf>
    <xf numFmtId="43" fontId="23" fillId="0" borderId="9" xfId="1" applyFont="1" applyBorder="1" applyAlignment="1">
      <alignment horizontal="right" vertical="center"/>
    </xf>
    <xf numFmtId="43" fontId="22" fillId="0" borderId="9" xfId="1" applyFont="1" applyBorder="1" applyAlignment="1">
      <alignment horizontal="right" vertical="center" wrapText="1"/>
    </xf>
    <xf numFmtId="43" fontId="3" fillId="0" borderId="0" xfId="1" applyFont="1"/>
    <xf numFmtId="43" fontId="1" fillId="0" borderId="0" xfId="1" applyFont="1"/>
    <xf numFmtId="43" fontId="8" fillId="0" borderId="0" xfId="1" applyFont="1" applyAlignment="1">
      <alignment horizontal="left" vertical="top" wrapText="1"/>
    </xf>
    <xf numFmtId="43" fontId="1" fillId="0" borderId="0" xfId="1" applyFont="1" applyAlignment="1">
      <alignment horizontal="right" vertical="top" wrapText="1"/>
    </xf>
    <xf numFmtId="43" fontId="1" fillId="0" borderId="1" xfId="1" applyFont="1" applyBorder="1" applyAlignment="1">
      <alignment wrapText="1"/>
    </xf>
    <xf numFmtId="43" fontId="1" fillId="0" borderId="1" xfId="1" applyFont="1" applyBorder="1"/>
    <xf numFmtId="43" fontId="8" fillId="2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43" fontId="6" fillId="0" borderId="0" xfId="1" applyFont="1"/>
    <xf numFmtId="43" fontId="1" fillId="0" borderId="0" xfId="0" applyNumberFormat="1" applyFont="1"/>
    <xf numFmtId="0" fontId="8" fillId="0" borderId="0" xfId="0" applyFont="1"/>
    <xf numFmtId="43" fontId="3" fillId="0" borderId="0" xfId="0" applyNumberFormat="1" applyFont="1"/>
    <xf numFmtId="43" fontId="18" fillId="0" borderId="1" xfId="0" applyNumberFormat="1" applyFont="1" applyBorder="1" applyAlignment="1">
      <alignment vertical="top"/>
    </xf>
    <xf numFmtId="43" fontId="3" fillId="0" borderId="0" xfId="0" applyNumberFormat="1" applyFont="1" applyAlignment="1">
      <alignment vertical="top"/>
    </xf>
    <xf numFmtId="43" fontId="22" fillId="2" borderId="6" xfId="1" applyFont="1" applyFill="1" applyBorder="1" applyAlignment="1">
      <alignment horizontal="center" vertical="center" wrapText="1"/>
    </xf>
    <xf numFmtId="43" fontId="22" fillId="2" borderId="7" xfId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248876</xdr:colOff>
      <xdr:row>40</xdr:row>
      <xdr:rowOff>115380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D73B6F-2FD7-D301-AB47-89C4D7CDA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83276" cy="7735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267928</xdr:colOff>
      <xdr:row>41</xdr:row>
      <xdr:rowOff>67774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79B4FF-D077-46FE-9295-D36E8B17A1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02328" cy="78782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4"/>
  <sheetViews>
    <sheetView workbookViewId="0">
      <pane xSplit="2" ySplit="6" topLeftCell="C10" activePane="bottomRight" state="frozen"/>
      <selection pane="topRight" activeCell="C1" sqref="C1"/>
      <selection pane="bottomLeft" activeCell="A7" sqref="A7"/>
      <selection pane="bottomRight" activeCell="C29" sqref="C29"/>
    </sheetView>
  </sheetViews>
  <sheetFormatPr defaultRowHeight="16.5" x14ac:dyDescent="0.3"/>
  <cols>
    <col min="1" max="1" width="9.140625" style="35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5" bestFit="1" customWidth="1"/>
    <col min="8" max="8" width="15.28515625" style="5" bestFit="1" customWidth="1"/>
    <col min="9" max="9" width="15.28515625" style="5" customWidth="1"/>
    <col min="10" max="10" width="13.85546875" style="1" bestFit="1" customWidth="1"/>
    <col min="11" max="11" width="15.42578125" style="5" bestFit="1" customWidth="1"/>
    <col min="12" max="12" width="14.140625" style="1" customWidth="1"/>
    <col min="13" max="13" width="13.28515625" style="5" bestFit="1" customWidth="1"/>
    <col min="14" max="14" width="14.85546875" style="5" customWidth="1"/>
    <col min="15" max="15" width="14.85546875" style="5" bestFit="1" customWidth="1"/>
    <col min="16" max="16" width="13.7109375" style="1" bestFit="1" customWidth="1"/>
    <col min="17" max="17" width="9.140625" style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 x14ac:dyDescent="0.3">
      <c r="B1" s="10" t="s">
        <v>12</v>
      </c>
      <c r="E1" s="1" t="s">
        <v>32</v>
      </c>
      <c r="F1" s="5" t="s">
        <v>33</v>
      </c>
      <c r="H1" s="5" t="s">
        <v>31</v>
      </c>
      <c r="K1" s="5" t="s">
        <v>21</v>
      </c>
      <c r="O1" s="5" t="s">
        <v>26</v>
      </c>
      <c r="R1" s="5" t="s">
        <v>26</v>
      </c>
    </row>
    <row r="2" spans="1:19" x14ac:dyDescent="0.3">
      <c r="B2" s="20" t="s">
        <v>10</v>
      </c>
      <c r="C2" s="43">
        <v>171</v>
      </c>
      <c r="D2" s="5" t="s">
        <v>32</v>
      </c>
      <c r="E2" s="4">
        <v>0</v>
      </c>
      <c r="F2" s="4">
        <f>MROUND(E2*10.764,1)</f>
        <v>0</v>
      </c>
      <c r="G2" s="22"/>
      <c r="H2" s="1" t="s">
        <v>32</v>
      </c>
      <c r="I2" s="43">
        <v>0</v>
      </c>
      <c r="J2" s="43">
        <f>C2</f>
        <v>171</v>
      </c>
      <c r="K2" s="43">
        <v>5210</v>
      </c>
      <c r="L2" s="37">
        <f>J2*K2</f>
        <v>890910</v>
      </c>
      <c r="O2" s="40" t="s">
        <v>28</v>
      </c>
      <c r="P2" s="41">
        <f>C26</f>
        <v>11911250</v>
      </c>
      <c r="R2" s="17">
        <f>P2*0.025/12</f>
        <v>24815.104166666668</v>
      </c>
      <c r="S2" s="15" t="s">
        <v>27</v>
      </c>
    </row>
    <row r="3" spans="1:19" x14ac:dyDescent="0.3">
      <c r="B3" s="21" t="s">
        <v>5</v>
      </c>
      <c r="C3" s="15">
        <v>45000</v>
      </c>
      <c r="D3" s="12"/>
      <c r="E3" s="23"/>
      <c r="F3" s="23"/>
      <c r="G3" s="12"/>
      <c r="H3" s="1" t="s">
        <v>33</v>
      </c>
      <c r="I3" s="43">
        <f>MROUND(I2/10.764,1)</f>
        <v>0</v>
      </c>
      <c r="J3" s="43"/>
      <c r="K3" s="37"/>
      <c r="L3" s="37">
        <f>N9</f>
        <v>3216250</v>
      </c>
      <c r="O3" s="40" t="s">
        <v>28</v>
      </c>
      <c r="P3" s="41">
        <f>C26</f>
        <v>11911250</v>
      </c>
      <c r="Q3" s="5"/>
      <c r="R3" s="17">
        <f>P3*0.04/12</f>
        <v>39704.166666666664</v>
      </c>
      <c r="S3" s="42" t="s">
        <v>29</v>
      </c>
    </row>
    <row r="4" spans="1:19" x14ac:dyDescent="0.3">
      <c r="B4" s="28" t="s">
        <v>15</v>
      </c>
      <c r="C4" s="37">
        <f>ROUND((C2*C3),0)</f>
        <v>7695000</v>
      </c>
      <c r="F4" s="19"/>
      <c r="G4" s="19"/>
      <c r="I4" s="37"/>
      <c r="J4" s="43"/>
      <c r="K4" s="37"/>
      <c r="L4" s="37">
        <f>SUM(L2:L3)</f>
        <v>4107160</v>
      </c>
      <c r="O4" s="40" t="s">
        <v>28</v>
      </c>
      <c r="P4" s="41">
        <f>C26</f>
        <v>11911250</v>
      </c>
      <c r="Q4" s="5"/>
      <c r="R4" s="17">
        <f>P4*0.033/12</f>
        <v>32755.9375</v>
      </c>
      <c r="S4" s="15" t="s">
        <v>30</v>
      </c>
    </row>
    <row r="5" spans="1:19" x14ac:dyDescent="0.3">
      <c r="B5" s="10" t="s">
        <v>13</v>
      </c>
    </row>
    <row r="6" spans="1:19" s="3" customFormat="1" ht="57" x14ac:dyDescent="0.2">
      <c r="A6" s="49" t="s">
        <v>20</v>
      </c>
      <c r="B6" s="50" t="s">
        <v>23</v>
      </c>
      <c r="C6" s="50" t="s">
        <v>25</v>
      </c>
      <c r="D6" s="50" t="s">
        <v>0</v>
      </c>
      <c r="E6" s="50" t="s">
        <v>1</v>
      </c>
      <c r="F6" s="50" t="s">
        <v>2</v>
      </c>
      <c r="G6" s="50" t="s">
        <v>34</v>
      </c>
      <c r="H6" s="51" t="s">
        <v>39</v>
      </c>
      <c r="I6" s="51" t="s">
        <v>24</v>
      </c>
      <c r="J6" s="52" t="s">
        <v>3</v>
      </c>
      <c r="K6" s="52" t="s">
        <v>4</v>
      </c>
      <c r="L6" s="51" t="s">
        <v>35</v>
      </c>
      <c r="M6" s="53" t="s">
        <v>22</v>
      </c>
      <c r="N6" s="53" t="s">
        <v>36</v>
      </c>
      <c r="O6" s="53" t="s">
        <v>37</v>
      </c>
    </row>
    <row r="7" spans="1:19" s="3" customFormat="1" ht="14.25" x14ac:dyDescent="0.2">
      <c r="A7" s="49"/>
      <c r="B7" s="50"/>
      <c r="C7" s="51" t="s">
        <v>65</v>
      </c>
      <c r="D7" s="50"/>
      <c r="E7" s="50"/>
      <c r="F7" s="50"/>
      <c r="G7" s="54" t="s">
        <v>41</v>
      </c>
      <c r="H7" s="48" t="s">
        <v>40</v>
      </c>
      <c r="I7" s="48" t="s">
        <v>40</v>
      </c>
      <c r="J7" s="52"/>
      <c r="K7" s="52"/>
      <c r="L7" s="52" t="s">
        <v>42</v>
      </c>
      <c r="M7" s="52" t="s">
        <v>42</v>
      </c>
      <c r="N7" s="52" t="s">
        <v>42</v>
      </c>
      <c r="O7" s="52" t="s">
        <v>42</v>
      </c>
    </row>
    <row r="8" spans="1:19" s="8" customFormat="1" x14ac:dyDescent="0.3">
      <c r="A8" s="55">
        <v>1</v>
      </c>
      <c r="B8" s="81" t="s">
        <v>64</v>
      </c>
      <c r="C8" s="79">
        <v>166</v>
      </c>
      <c r="D8" s="8">
        <v>2009</v>
      </c>
      <c r="E8" s="56">
        <v>2024</v>
      </c>
      <c r="F8" s="56">
        <v>60</v>
      </c>
      <c r="G8" s="57">
        <v>25000</v>
      </c>
      <c r="H8" s="58">
        <f t="shared" ref="H8" si="0">E8-D8</f>
        <v>15</v>
      </c>
      <c r="I8" s="58">
        <f t="shared" ref="I8" si="1">F8-H8</f>
        <v>45</v>
      </c>
      <c r="J8" s="58">
        <f t="shared" ref="J8" si="2">IF(H8&gt;=5,90*H8/F8,0)</f>
        <v>22.5</v>
      </c>
      <c r="K8" s="58">
        <f t="shared" ref="K8" si="3">G8/100*J8</f>
        <v>5625</v>
      </c>
      <c r="L8" s="58">
        <f t="shared" ref="L8" si="4">ROUND((G8-K8),0)</f>
        <v>19375</v>
      </c>
      <c r="M8" s="60">
        <f t="shared" ref="M8" si="5">O8-N8</f>
        <v>933750</v>
      </c>
      <c r="N8" s="58">
        <f t="shared" ref="N8" si="6">ROUND((L8*C8),0)</f>
        <v>3216250</v>
      </c>
      <c r="O8" s="58">
        <f t="shared" ref="O8" si="7">ROUND((C8*G8),0)</f>
        <v>4150000</v>
      </c>
    </row>
    <row r="9" spans="1:19" x14ac:dyDescent="0.3">
      <c r="A9" s="59"/>
      <c r="B9" s="61"/>
      <c r="C9" s="88">
        <f>SUM(C8:C8)</f>
        <v>166</v>
      </c>
      <c r="D9" s="62"/>
      <c r="E9" s="62"/>
      <c r="F9" s="63"/>
      <c r="G9" s="58"/>
      <c r="H9" s="58"/>
      <c r="I9" s="58"/>
      <c r="J9" s="64"/>
      <c r="K9" s="58"/>
      <c r="L9" s="64"/>
      <c r="M9" s="58">
        <f>SUM(M8:M8)</f>
        <v>933750</v>
      </c>
      <c r="N9" s="58">
        <f>SUM(N8:N8)</f>
        <v>3216250</v>
      </c>
      <c r="O9" s="58">
        <f>SUM(O8:O8)</f>
        <v>4150000</v>
      </c>
    </row>
    <row r="10" spans="1:19" x14ac:dyDescent="0.3">
      <c r="B10" s="7"/>
      <c r="C10" s="8"/>
      <c r="D10" s="8"/>
      <c r="E10" s="8"/>
      <c r="F10" s="9"/>
      <c r="G10" s="9"/>
      <c r="H10" s="9"/>
      <c r="I10" s="9"/>
      <c r="J10" s="8"/>
      <c r="K10" s="13"/>
      <c r="L10" s="14"/>
      <c r="M10" s="9"/>
      <c r="N10" s="24"/>
      <c r="O10" s="24"/>
    </row>
    <row r="11" spans="1:19" x14ac:dyDescent="0.3">
      <c r="B11" s="92" t="s">
        <v>17</v>
      </c>
      <c r="C11" s="92"/>
      <c r="D11" s="8"/>
      <c r="E11" s="8"/>
      <c r="F11" s="9"/>
      <c r="G11" s="9"/>
      <c r="H11" s="9"/>
      <c r="I11" s="9"/>
      <c r="J11" s="8"/>
      <c r="K11" s="13"/>
      <c r="L11" s="14"/>
      <c r="M11" s="9"/>
      <c r="N11" s="24"/>
      <c r="O11" s="24"/>
    </row>
    <row r="12" spans="1:19" x14ac:dyDescent="0.3">
      <c r="B12" s="20" t="s">
        <v>16</v>
      </c>
      <c r="C12" s="39">
        <v>0</v>
      </c>
      <c r="D12" s="8"/>
      <c r="E12" s="8"/>
      <c r="F12" s="89" t="e">
        <f>#REF!/3</f>
        <v>#REF!</v>
      </c>
      <c r="G12" s="9"/>
      <c r="H12" s="9">
        <f>2024-8</f>
        <v>2016</v>
      </c>
      <c r="I12" s="9"/>
      <c r="J12" s="8"/>
      <c r="K12" s="13"/>
      <c r="L12" s="14"/>
      <c r="M12" s="9"/>
      <c r="N12" s="24"/>
      <c r="O12" s="24"/>
    </row>
    <row r="13" spans="1:19" x14ac:dyDescent="0.3">
      <c r="B13" s="21" t="s">
        <v>5</v>
      </c>
      <c r="C13" s="36">
        <v>0</v>
      </c>
      <c r="D13" s="8"/>
      <c r="E13" s="8"/>
      <c r="F13" s="9"/>
      <c r="G13" s="9"/>
      <c r="H13" s="9"/>
      <c r="I13" s="9"/>
      <c r="J13" s="8"/>
      <c r="K13" s="13"/>
      <c r="L13" s="14"/>
      <c r="M13" s="9"/>
      <c r="N13" s="24"/>
      <c r="O13" s="24"/>
    </row>
    <row r="14" spans="1:19" x14ac:dyDescent="0.3">
      <c r="B14" s="21" t="s">
        <v>6</v>
      </c>
      <c r="C14" s="38">
        <f>ROUND((C12*C13),0)</f>
        <v>0</v>
      </c>
      <c r="D14" s="8"/>
      <c r="E14" s="8"/>
      <c r="F14" s="9"/>
      <c r="G14" s="9"/>
      <c r="H14" s="9"/>
      <c r="I14" s="9"/>
      <c r="J14" s="8"/>
      <c r="K14" s="13"/>
      <c r="L14" s="14"/>
      <c r="M14" s="9"/>
      <c r="N14" s="24"/>
      <c r="O14" s="24"/>
    </row>
    <row r="15" spans="1:19" x14ac:dyDescent="0.3">
      <c r="B15" s="7"/>
      <c r="C15" s="8"/>
      <c r="D15" s="8"/>
      <c r="E15" s="8"/>
      <c r="F15" s="9"/>
      <c r="G15" s="9"/>
      <c r="H15" s="9"/>
      <c r="I15" s="9"/>
      <c r="J15" s="8"/>
      <c r="K15" s="13"/>
      <c r="L15" s="14"/>
      <c r="M15" s="9"/>
      <c r="N15" s="24"/>
      <c r="O15" s="24"/>
    </row>
    <row r="16" spans="1:19" ht="22.5" customHeight="1" x14ac:dyDescent="0.3">
      <c r="B16" s="93" t="s">
        <v>14</v>
      </c>
      <c r="C16" s="94"/>
      <c r="D16" s="8"/>
      <c r="E16" s="8"/>
      <c r="F16" s="9"/>
      <c r="G16" s="9"/>
      <c r="H16" s="9"/>
      <c r="I16" s="9"/>
      <c r="J16" s="8"/>
      <c r="K16" s="9"/>
      <c r="L16" s="8"/>
      <c r="M16" s="9"/>
      <c r="N16" s="9"/>
      <c r="O16" s="9"/>
    </row>
    <row r="17" spans="1:15" x14ac:dyDescent="0.3">
      <c r="B17" s="20" t="s">
        <v>10</v>
      </c>
      <c r="C17" s="39">
        <v>1</v>
      </c>
      <c r="E17" s="25"/>
      <c r="F17" s="25"/>
      <c r="G17" s="26"/>
      <c r="H17" s="11"/>
      <c r="I17" s="11"/>
      <c r="K17" s="5">
        <v>1200000</v>
      </c>
      <c r="L17" s="18"/>
    </row>
    <row r="18" spans="1:15" x14ac:dyDescent="0.3">
      <c r="B18" s="21" t="s">
        <v>5</v>
      </c>
      <c r="C18" s="36">
        <v>1000000</v>
      </c>
      <c r="D18" s="27"/>
      <c r="E18" s="19"/>
      <c r="F18" s="19"/>
      <c r="G18" s="13">
        <v>7200</v>
      </c>
      <c r="H18" s="11"/>
      <c r="I18" s="11"/>
      <c r="K18" s="5">
        <v>1500000</v>
      </c>
      <c r="L18" s="18"/>
    </row>
    <row r="19" spans="1:15" x14ac:dyDescent="0.3">
      <c r="B19" s="21" t="s">
        <v>6</v>
      </c>
      <c r="C19" s="38">
        <f>ROUND((C17*C18),0)</f>
        <v>1000000</v>
      </c>
      <c r="D19" s="6"/>
      <c r="E19" s="6"/>
      <c r="F19" s="18"/>
      <c r="H19" s="11"/>
      <c r="I19" s="11"/>
      <c r="K19" s="5">
        <v>150000</v>
      </c>
      <c r="L19" s="18"/>
    </row>
    <row r="20" spans="1:15" x14ac:dyDescent="0.3">
      <c r="B20" s="35"/>
      <c r="C20" s="16"/>
      <c r="D20" s="6"/>
      <c r="E20" s="6"/>
      <c r="F20" s="18"/>
      <c r="H20" s="11"/>
      <c r="I20" s="11"/>
      <c r="K20" s="5">
        <v>150000</v>
      </c>
      <c r="L20" s="18"/>
    </row>
    <row r="21" spans="1:15" x14ac:dyDescent="0.3">
      <c r="C21" s="6" t="s">
        <v>19</v>
      </c>
      <c r="D21" s="6"/>
      <c r="E21" s="6"/>
      <c r="F21" s="18"/>
      <c r="H21" s="11"/>
      <c r="I21" s="11"/>
      <c r="K21" s="5">
        <v>1000000</v>
      </c>
      <c r="L21" s="18"/>
    </row>
    <row r="22" spans="1:15" x14ac:dyDescent="0.3">
      <c r="B22" s="2" t="s">
        <v>12</v>
      </c>
      <c r="C22" s="44">
        <f>C4</f>
        <v>7695000</v>
      </c>
      <c r="D22" s="16"/>
      <c r="E22" s="16"/>
      <c r="F22" s="16"/>
      <c r="G22" s="16"/>
      <c r="H22" s="17"/>
      <c r="I22" s="47">
        <v>11</v>
      </c>
      <c r="K22" s="5">
        <v>2500000</v>
      </c>
      <c r="L22" s="15"/>
    </row>
    <row r="23" spans="1:15" x14ac:dyDescent="0.3">
      <c r="B23" s="2" t="s">
        <v>13</v>
      </c>
      <c r="C23" s="44">
        <f>N9</f>
        <v>3216250</v>
      </c>
      <c r="D23" s="16"/>
      <c r="E23" s="16"/>
      <c r="F23" s="16"/>
      <c r="G23" s="16"/>
      <c r="H23" s="17"/>
      <c r="I23" s="17"/>
      <c r="K23" s="5">
        <f>SUM(K17:K22)</f>
        <v>6500000</v>
      </c>
      <c r="L23" s="17"/>
    </row>
    <row r="24" spans="1:15" x14ac:dyDescent="0.3">
      <c r="B24" s="2" t="s">
        <v>18</v>
      </c>
      <c r="C24" s="44">
        <f>C14</f>
        <v>0</v>
      </c>
      <c r="D24" s="16"/>
      <c r="E24" s="16"/>
      <c r="F24" s="16"/>
      <c r="G24" s="16"/>
      <c r="H24" s="17"/>
      <c r="I24" s="17"/>
      <c r="L24" s="17"/>
    </row>
    <row r="25" spans="1:15" x14ac:dyDescent="0.3">
      <c r="A25" s="1"/>
      <c r="B25" s="2" t="s">
        <v>11</v>
      </c>
      <c r="C25" s="44">
        <f>C19</f>
        <v>1000000</v>
      </c>
      <c r="D25" s="16"/>
      <c r="E25" s="16"/>
      <c r="F25" s="16"/>
      <c r="G25" s="16"/>
      <c r="H25" s="17"/>
      <c r="I25" s="17"/>
      <c r="L25" s="17"/>
    </row>
    <row r="26" spans="1:15" x14ac:dyDescent="0.3">
      <c r="A26" s="1"/>
      <c r="B26" s="10" t="s">
        <v>7</v>
      </c>
      <c r="C26" s="45">
        <f>C22+C23+C24+C25</f>
        <v>11911250</v>
      </c>
      <c r="D26" s="15"/>
      <c r="F26" s="15"/>
    </row>
    <row r="27" spans="1:15" x14ac:dyDescent="0.3">
      <c r="A27" s="1"/>
      <c r="B27" s="10" t="s">
        <v>8</v>
      </c>
      <c r="C27" s="45">
        <f>MROUND(C26*85%,1)</f>
        <v>10124563</v>
      </c>
      <c r="D27" s="17"/>
      <c r="F27" s="15"/>
      <c r="H27" s="29"/>
      <c r="I27" s="29"/>
    </row>
    <row r="28" spans="1:15" ht="17.25" thickBot="1" x14ac:dyDescent="0.35">
      <c r="A28" s="1"/>
      <c r="B28" s="10" t="s">
        <v>9</v>
      </c>
      <c r="C28" s="45">
        <f>MROUND(C26*70%,1)</f>
        <v>8337875</v>
      </c>
      <c r="D28" s="17"/>
      <c r="F28" s="15"/>
      <c r="H28" s="29"/>
      <c r="I28" s="29" t="s">
        <v>57</v>
      </c>
    </row>
    <row r="29" spans="1:15" s="8" customFormat="1" ht="66" x14ac:dyDescent="0.3">
      <c r="B29" s="10" t="s">
        <v>38</v>
      </c>
      <c r="C29" s="46">
        <f>MROUND(C23*0.85,1)</f>
        <v>2733813</v>
      </c>
      <c r="D29" s="7"/>
      <c r="F29" s="9"/>
      <c r="G29" s="9"/>
      <c r="H29" s="9"/>
      <c r="I29" s="90" t="s">
        <v>43</v>
      </c>
      <c r="J29" s="90" t="s">
        <v>44</v>
      </c>
      <c r="K29" s="90" t="s">
        <v>45</v>
      </c>
      <c r="L29" s="90" t="s">
        <v>46</v>
      </c>
      <c r="M29" s="90" t="s">
        <v>47</v>
      </c>
      <c r="N29" s="90" t="s">
        <v>48</v>
      </c>
      <c r="O29" s="65" t="s">
        <v>49</v>
      </c>
    </row>
    <row r="30" spans="1:15" ht="17.25" thickBot="1" x14ac:dyDescent="0.35">
      <c r="A30" s="1"/>
      <c r="I30" s="91"/>
      <c r="J30" s="91"/>
      <c r="K30" s="91"/>
      <c r="L30" s="91"/>
      <c r="M30" s="91"/>
      <c r="N30" s="91"/>
      <c r="O30" s="67" t="s">
        <v>50</v>
      </c>
    </row>
    <row r="31" spans="1:15" ht="17.25" thickBot="1" x14ac:dyDescent="0.35">
      <c r="A31" s="1"/>
      <c r="I31" s="68" t="s">
        <v>51</v>
      </c>
      <c r="J31" s="69" t="s">
        <v>52</v>
      </c>
      <c r="K31" s="70">
        <v>999.48</v>
      </c>
      <c r="L31" s="71">
        <v>339.15</v>
      </c>
      <c r="M31" s="71">
        <v>38.270000000000003</v>
      </c>
      <c r="N31" s="71">
        <v>2.25</v>
      </c>
      <c r="O31" s="71"/>
    </row>
    <row r="32" spans="1:15" ht="17.25" thickBot="1" x14ac:dyDescent="0.35">
      <c r="A32" s="1"/>
      <c r="H32" s="29"/>
      <c r="I32" s="68"/>
      <c r="J32" s="69" t="s">
        <v>53</v>
      </c>
      <c r="K32" s="70">
        <v>679.48</v>
      </c>
      <c r="L32" s="71">
        <v>339.15</v>
      </c>
      <c r="M32" s="71">
        <v>38.270000000000003</v>
      </c>
      <c r="N32" s="71">
        <v>2.25</v>
      </c>
      <c r="O32" s="71"/>
    </row>
    <row r="33" spans="1:15" ht="17.25" thickBot="1" x14ac:dyDescent="0.35">
      <c r="A33" s="1"/>
      <c r="I33" s="68"/>
      <c r="J33" s="69" t="s">
        <v>54</v>
      </c>
      <c r="K33" s="70">
        <v>354.18</v>
      </c>
      <c r="L33" s="71">
        <v>0</v>
      </c>
      <c r="M33" s="71">
        <v>19.850000000000001</v>
      </c>
      <c r="N33" s="71">
        <v>2.25</v>
      </c>
      <c r="O33" s="71"/>
    </row>
    <row r="34" spans="1:15" ht="17.25" thickBot="1" x14ac:dyDescent="0.35">
      <c r="A34" s="1"/>
      <c r="I34" s="72" t="s">
        <v>55</v>
      </c>
      <c r="J34" s="69" t="s">
        <v>52</v>
      </c>
      <c r="K34" s="70">
        <v>460</v>
      </c>
      <c r="L34" s="71">
        <v>230</v>
      </c>
      <c r="M34" s="71"/>
      <c r="N34" s="71"/>
      <c r="O34" s="71"/>
    </row>
    <row r="35" spans="1:15" x14ac:dyDescent="0.3">
      <c r="A35" s="1"/>
      <c r="I35" s="86" t="s">
        <v>62</v>
      </c>
    </row>
    <row r="36" spans="1:15" x14ac:dyDescent="0.3">
      <c r="A36" s="1"/>
      <c r="I36" s="84" t="s">
        <v>63</v>
      </c>
      <c r="J36" s="76"/>
      <c r="K36" s="75"/>
      <c r="L36" s="77"/>
      <c r="M36" s="75"/>
      <c r="N36" s="75"/>
      <c r="O36" s="78"/>
    </row>
    <row r="37" spans="1:15" ht="17.25" thickBot="1" x14ac:dyDescent="0.35">
      <c r="A37" s="1"/>
      <c r="I37" s="66" t="s">
        <v>56</v>
      </c>
      <c r="J37" s="69"/>
      <c r="K37" s="73">
        <f>SUM(K31:K34)</f>
        <v>2493.1400000000003</v>
      </c>
      <c r="L37" s="74"/>
      <c r="M37" s="74"/>
      <c r="N37" s="74"/>
      <c r="O37" s="74"/>
    </row>
    <row r="38" spans="1:15" x14ac:dyDescent="0.3">
      <c r="A38" s="1"/>
      <c r="I38" s="75"/>
      <c r="J38" s="76"/>
      <c r="K38" s="75"/>
      <c r="L38" s="76"/>
      <c r="M38" s="75"/>
      <c r="N38" s="75"/>
      <c r="O38" s="75"/>
    </row>
    <row r="39" spans="1:15" x14ac:dyDescent="0.3">
      <c r="A39" s="1"/>
      <c r="B39" s="1"/>
      <c r="I39" s="75"/>
      <c r="J39" s="76"/>
      <c r="K39" s="75">
        <f>3401.43-2493.14</f>
        <v>908.29</v>
      </c>
      <c r="L39" s="76"/>
      <c r="M39" s="75"/>
      <c r="N39" s="75"/>
      <c r="O39" s="75"/>
    </row>
    <row r="40" spans="1:15" x14ac:dyDescent="0.3">
      <c r="A40" s="1"/>
      <c r="B40" s="1"/>
      <c r="I40" s="75"/>
      <c r="J40" s="76"/>
      <c r="K40" s="75"/>
      <c r="L40" s="76"/>
      <c r="M40" s="75"/>
      <c r="N40" s="75"/>
      <c r="O40" s="75"/>
    </row>
    <row r="41" spans="1:15" x14ac:dyDescent="0.3">
      <c r="A41" s="1"/>
      <c r="B41" s="1"/>
      <c r="I41" s="75"/>
      <c r="J41" s="76"/>
      <c r="K41" s="75"/>
      <c r="L41" s="76"/>
      <c r="M41" s="75"/>
      <c r="N41" s="75"/>
      <c r="O41" s="75"/>
    </row>
    <row r="42" spans="1:15" x14ac:dyDescent="0.3">
      <c r="A42" s="1"/>
      <c r="B42" s="1"/>
      <c r="I42" s="75"/>
      <c r="J42" s="76"/>
      <c r="K42" s="75"/>
      <c r="L42" s="76"/>
      <c r="M42" s="75"/>
      <c r="N42" s="75"/>
      <c r="O42" s="75"/>
    </row>
    <row r="43" spans="1:15" x14ac:dyDescent="0.3">
      <c r="A43" s="1"/>
      <c r="B43" s="1"/>
      <c r="I43" s="75"/>
      <c r="J43" s="76"/>
      <c r="K43" s="75"/>
      <c r="L43" s="76"/>
      <c r="M43" s="75"/>
      <c r="N43" s="75"/>
      <c r="O43" s="75"/>
    </row>
    <row r="44" spans="1:15" x14ac:dyDescent="0.3">
      <c r="A44" s="1"/>
      <c r="B44" s="1"/>
      <c r="I44" s="75"/>
      <c r="J44" s="76"/>
      <c r="K44" s="75"/>
      <c r="L44" s="76"/>
      <c r="M44" s="75"/>
      <c r="N44" s="75"/>
      <c r="O44" s="75"/>
    </row>
    <row r="45" spans="1:15" x14ac:dyDescent="0.3">
      <c r="A45" s="1"/>
      <c r="B45" s="1"/>
      <c r="I45" s="75"/>
      <c r="J45" s="76"/>
      <c r="K45" s="75"/>
      <c r="L45" s="76"/>
      <c r="M45" s="75">
        <v>32.200000000000003</v>
      </c>
      <c r="N45" s="75">
        <v>19.5</v>
      </c>
      <c r="O45" s="75">
        <f>M45*N45</f>
        <v>627.90000000000009</v>
      </c>
    </row>
    <row r="46" spans="1:15" x14ac:dyDescent="0.3">
      <c r="A46" s="1"/>
      <c r="B46" s="1"/>
      <c r="M46" s="5">
        <v>3.3</v>
      </c>
      <c r="N46" s="5">
        <v>7.24</v>
      </c>
      <c r="O46" s="75">
        <f>M46*N46</f>
        <v>23.891999999999999</v>
      </c>
    </row>
    <row r="47" spans="1:15" x14ac:dyDescent="0.3">
      <c r="A47" s="1"/>
      <c r="B47" s="1"/>
      <c r="I47" s="84" t="s">
        <v>58</v>
      </c>
      <c r="O47" s="87">
        <f>SUM(O45:O46)</f>
        <v>651.79200000000014</v>
      </c>
    </row>
    <row r="48" spans="1:15" x14ac:dyDescent="0.3">
      <c r="A48" s="1"/>
      <c r="B48" s="1"/>
      <c r="F48" s="31"/>
      <c r="G48" s="31"/>
      <c r="H48" s="31"/>
      <c r="I48" s="81" t="s">
        <v>51</v>
      </c>
      <c r="J48" s="79">
        <v>2033.14</v>
      </c>
    </row>
    <row r="49" spans="1:15" x14ac:dyDescent="0.3">
      <c r="A49" s="1"/>
      <c r="B49" s="1"/>
      <c r="F49" s="30"/>
      <c r="G49" s="1"/>
      <c r="H49" s="30"/>
      <c r="I49" s="81" t="s">
        <v>55</v>
      </c>
      <c r="J49" s="80">
        <v>460</v>
      </c>
    </row>
    <row r="50" spans="1:15" x14ac:dyDescent="0.3">
      <c r="A50" s="1"/>
      <c r="B50" s="1"/>
      <c r="F50" s="30"/>
      <c r="G50" s="30"/>
      <c r="H50" s="32"/>
      <c r="I50" s="82" t="s">
        <v>59</v>
      </c>
      <c r="J50" s="80">
        <v>697.02</v>
      </c>
      <c r="M50" s="5">
        <v>36</v>
      </c>
      <c r="N50" s="5">
        <v>20</v>
      </c>
      <c r="O50" s="5">
        <f>M50*N50</f>
        <v>720</v>
      </c>
    </row>
    <row r="51" spans="1:15" x14ac:dyDescent="0.3">
      <c r="A51" s="1"/>
      <c r="B51" s="1"/>
      <c r="F51" s="30"/>
      <c r="G51" s="30"/>
      <c r="H51" s="30"/>
      <c r="I51" s="83" t="s">
        <v>60</v>
      </c>
      <c r="J51" s="80">
        <v>457.2</v>
      </c>
      <c r="M51" s="5">
        <v>36</v>
      </c>
      <c r="N51" s="5">
        <v>20</v>
      </c>
      <c r="O51" s="5">
        <f>M51*N51</f>
        <v>720</v>
      </c>
    </row>
    <row r="52" spans="1:15" x14ac:dyDescent="0.3">
      <c r="A52" s="1"/>
      <c r="B52" s="1"/>
      <c r="F52" s="30"/>
      <c r="G52" s="33"/>
      <c r="H52" s="30"/>
      <c r="I52" s="83" t="s">
        <v>61</v>
      </c>
      <c r="J52" s="80">
        <v>457.2</v>
      </c>
      <c r="M52" s="5">
        <v>36</v>
      </c>
      <c r="N52" s="5">
        <v>10.3</v>
      </c>
      <c r="O52" s="5">
        <f>M52*N52</f>
        <v>370.8</v>
      </c>
    </row>
    <row r="53" spans="1:15" x14ac:dyDescent="0.3">
      <c r="A53" s="1"/>
      <c r="B53" s="1"/>
      <c r="F53" s="30"/>
      <c r="G53" s="30"/>
      <c r="H53" s="30"/>
      <c r="I53" s="30"/>
      <c r="J53" s="85">
        <f>SUM(J48:J52)</f>
        <v>4104.5600000000004</v>
      </c>
      <c r="O53" s="5">
        <f>SUM(O50:O52)</f>
        <v>1810.8</v>
      </c>
    </row>
    <row r="54" spans="1:15" x14ac:dyDescent="0.3">
      <c r="A54" s="1"/>
      <c r="B54" s="1"/>
      <c r="F54" s="30"/>
      <c r="G54" s="30"/>
      <c r="H54" s="30"/>
      <c r="I54" s="30"/>
    </row>
    <row r="55" spans="1:15" x14ac:dyDescent="0.3">
      <c r="A55" s="1"/>
      <c r="B55" s="1"/>
      <c r="F55" s="30"/>
      <c r="G55" s="30"/>
      <c r="H55" s="30"/>
      <c r="I55" s="30"/>
    </row>
    <row r="56" spans="1:15" x14ac:dyDescent="0.3">
      <c r="A56" s="1"/>
      <c r="B56" s="1"/>
      <c r="F56" s="30"/>
      <c r="G56" s="30"/>
      <c r="H56" s="30"/>
      <c r="I56" s="30"/>
    </row>
    <row r="57" spans="1:15" x14ac:dyDescent="0.3">
      <c r="A57" s="1"/>
      <c r="B57" s="1"/>
      <c r="F57" s="30"/>
      <c r="G57" s="30"/>
      <c r="H57" s="30"/>
      <c r="I57" s="30"/>
    </row>
    <row r="58" spans="1:15" x14ac:dyDescent="0.3">
      <c r="A58" s="1"/>
      <c r="B58" s="1"/>
      <c r="F58" s="30"/>
      <c r="G58" s="30"/>
      <c r="H58" s="30"/>
      <c r="I58" s="30"/>
    </row>
    <row r="59" spans="1:15" x14ac:dyDescent="0.3">
      <c r="A59" s="1"/>
      <c r="B59" s="1"/>
    </row>
    <row r="60" spans="1:15" x14ac:dyDescent="0.3">
      <c r="A60" s="1"/>
      <c r="B60" s="1"/>
    </row>
    <row r="61" spans="1:15" x14ac:dyDescent="0.3">
      <c r="A61" s="1"/>
      <c r="B61" s="1"/>
    </row>
    <row r="62" spans="1:15" x14ac:dyDescent="0.3">
      <c r="A62" s="1"/>
      <c r="B62" s="1"/>
    </row>
    <row r="63" spans="1:15" x14ac:dyDescent="0.3">
      <c r="A63" s="1"/>
      <c r="B63" s="1"/>
    </row>
    <row r="64" spans="1:15" x14ac:dyDescent="0.3">
      <c r="A64" s="1"/>
      <c r="B64" s="1"/>
      <c r="F64" s="34"/>
    </row>
    <row r="65" spans="1:6" x14ac:dyDescent="0.3">
      <c r="A65" s="1"/>
      <c r="B65" s="1"/>
      <c r="F65" s="34"/>
    </row>
    <row r="66" spans="1:6" x14ac:dyDescent="0.3">
      <c r="A66" s="1"/>
      <c r="B66" s="1"/>
      <c r="F66" s="34"/>
    </row>
    <row r="67" spans="1:6" x14ac:dyDescent="0.3">
      <c r="A67" s="1"/>
      <c r="B67" s="1"/>
      <c r="F67" s="34"/>
    </row>
    <row r="68" spans="1:6" x14ac:dyDescent="0.3">
      <c r="A68" s="1"/>
      <c r="B68" s="1"/>
      <c r="F68" s="34"/>
    </row>
    <row r="69" spans="1:6" x14ac:dyDescent="0.3">
      <c r="A69" s="1"/>
      <c r="B69" s="1"/>
      <c r="F69" s="34"/>
    </row>
    <row r="70" spans="1:6" x14ac:dyDescent="0.3">
      <c r="A70" s="1"/>
      <c r="B70" s="1"/>
      <c r="F70" s="34"/>
    </row>
    <row r="71" spans="1:6" x14ac:dyDescent="0.3">
      <c r="A71" s="1"/>
      <c r="B71" s="1"/>
      <c r="F71" s="34"/>
    </row>
    <row r="72" spans="1:6" x14ac:dyDescent="0.3">
      <c r="A72" s="1"/>
      <c r="B72" s="1"/>
      <c r="F72" s="34"/>
    </row>
    <row r="73" spans="1:6" x14ac:dyDescent="0.3">
      <c r="A73" s="1"/>
      <c r="B73" s="1"/>
      <c r="F73" s="34"/>
    </row>
    <row r="74" spans="1:6" x14ac:dyDescent="0.3">
      <c r="A74" s="1"/>
      <c r="B74" s="1"/>
    </row>
    <row r="75" spans="1:6" x14ac:dyDescent="0.3">
      <c r="A75" s="1"/>
      <c r="B75" s="1"/>
    </row>
    <row r="76" spans="1:6" x14ac:dyDescent="0.3">
      <c r="A76" s="1"/>
      <c r="B76" s="1"/>
    </row>
    <row r="77" spans="1:6" x14ac:dyDescent="0.3">
      <c r="A77" s="1"/>
      <c r="B77" s="1"/>
    </row>
    <row r="78" spans="1:6" x14ac:dyDescent="0.3">
      <c r="A78" s="1"/>
      <c r="B78" s="1"/>
    </row>
    <row r="79" spans="1:6" x14ac:dyDescent="0.3">
      <c r="A79" s="1"/>
      <c r="B79" s="1"/>
    </row>
    <row r="80" spans="1:6" x14ac:dyDescent="0.3">
      <c r="A80" s="1"/>
      <c r="B80" s="1"/>
    </row>
    <row r="81" spans="1:2" x14ac:dyDescent="0.3">
      <c r="A81" s="1"/>
      <c r="B81" s="1"/>
    </row>
    <row r="82" spans="1:2" x14ac:dyDescent="0.3">
      <c r="A82" s="1"/>
      <c r="B82" s="1"/>
    </row>
    <row r="83" spans="1:2" x14ac:dyDescent="0.3">
      <c r="A83" s="1"/>
      <c r="B83" s="1"/>
    </row>
    <row r="84" spans="1:2" x14ac:dyDescent="0.3">
      <c r="A84" s="1"/>
      <c r="B84" s="1"/>
    </row>
    <row r="85" spans="1:2" x14ac:dyDescent="0.3">
      <c r="A85" s="1"/>
      <c r="B85" s="1"/>
    </row>
    <row r="86" spans="1:2" x14ac:dyDescent="0.3">
      <c r="A86" s="1"/>
      <c r="B86" s="1"/>
    </row>
    <row r="87" spans="1:2" x14ac:dyDescent="0.3">
      <c r="A87" s="1"/>
      <c r="B87" s="1"/>
    </row>
    <row r="88" spans="1:2" x14ac:dyDescent="0.3">
      <c r="A88" s="1"/>
      <c r="B88" s="1"/>
    </row>
    <row r="89" spans="1:2" x14ac:dyDescent="0.3">
      <c r="A89" s="1"/>
      <c r="B89" s="1"/>
    </row>
    <row r="90" spans="1:2" x14ac:dyDescent="0.3">
      <c r="A90" s="1"/>
      <c r="B90" s="1"/>
    </row>
    <row r="91" spans="1:2" x14ac:dyDescent="0.3">
      <c r="A91" s="1"/>
      <c r="B91" s="1"/>
    </row>
    <row r="92" spans="1:2" x14ac:dyDescent="0.3">
      <c r="A92" s="1"/>
      <c r="B92" s="1"/>
    </row>
    <row r="93" spans="1:2" x14ac:dyDescent="0.3">
      <c r="A93" s="1"/>
      <c r="B93" s="1"/>
    </row>
    <row r="94" spans="1:2" x14ac:dyDescent="0.3">
      <c r="A94" s="1"/>
      <c r="B94" s="1"/>
    </row>
    <row r="95" spans="1:2" x14ac:dyDescent="0.3">
      <c r="A95" s="1"/>
      <c r="B95" s="1"/>
    </row>
    <row r="96" spans="1:2" x14ac:dyDescent="0.3">
      <c r="A96" s="1"/>
      <c r="B96" s="1"/>
    </row>
    <row r="97" spans="1:2" x14ac:dyDescent="0.3">
      <c r="A97" s="1"/>
      <c r="B97" s="1"/>
    </row>
    <row r="98" spans="1:2" x14ac:dyDescent="0.3">
      <c r="A98" s="1"/>
      <c r="B98" s="1"/>
    </row>
    <row r="99" spans="1:2" x14ac:dyDescent="0.3">
      <c r="A99" s="1"/>
      <c r="B99" s="1"/>
    </row>
    <row r="100" spans="1:2" x14ac:dyDescent="0.3">
      <c r="A100" s="1"/>
      <c r="B100" s="1"/>
    </row>
    <row r="101" spans="1:2" x14ac:dyDescent="0.3">
      <c r="A101" s="1"/>
      <c r="B101" s="1"/>
    </row>
    <row r="102" spans="1:2" x14ac:dyDescent="0.3">
      <c r="A102" s="1"/>
      <c r="B102" s="1"/>
    </row>
    <row r="103" spans="1:2" x14ac:dyDescent="0.3">
      <c r="A103" s="1"/>
      <c r="B103" s="1"/>
    </row>
    <row r="104" spans="1:2" x14ac:dyDescent="0.3">
      <c r="A104" s="1"/>
      <c r="B104" s="1"/>
    </row>
    <row r="105" spans="1:2" x14ac:dyDescent="0.3">
      <c r="A105" s="1"/>
      <c r="B105" s="1"/>
    </row>
    <row r="106" spans="1:2" x14ac:dyDescent="0.3">
      <c r="A106" s="1"/>
      <c r="B106" s="1"/>
    </row>
    <row r="107" spans="1:2" x14ac:dyDescent="0.3">
      <c r="A107" s="1"/>
      <c r="B107" s="1"/>
    </row>
    <row r="108" spans="1:2" x14ac:dyDescent="0.3">
      <c r="A108" s="1"/>
      <c r="B108" s="1"/>
    </row>
    <row r="109" spans="1:2" x14ac:dyDescent="0.3">
      <c r="A109" s="1"/>
      <c r="B109" s="1"/>
    </row>
    <row r="110" spans="1:2" x14ac:dyDescent="0.3">
      <c r="A110" s="1"/>
      <c r="B110" s="1"/>
    </row>
    <row r="111" spans="1:2" x14ac:dyDescent="0.3">
      <c r="A111" s="1"/>
      <c r="B111" s="1"/>
    </row>
    <row r="112" spans="1:2" x14ac:dyDescent="0.3">
      <c r="A112" s="1"/>
      <c r="B112" s="1"/>
    </row>
    <row r="113" spans="1:2" x14ac:dyDescent="0.3">
      <c r="A113" s="1"/>
      <c r="B113" s="1"/>
    </row>
    <row r="114" spans="1:2" x14ac:dyDescent="0.3">
      <c r="A114" s="1"/>
      <c r="B114" s="1"/>
    </row>
    <row r="115" spans="1:2" x14ac:dyDescent="0.3">
      <c r="A115" s="1"/>
      <c r="B115" s="1"/>
    </row>
    <row r="116" spans="1:2" x14ac:dyDescent="0.3">
      <c r="A116" s="1"/>
      <c r="B116" s="1"/>
    </row>
    <row r="117" spans="1:2" x14ac:dyDescent="0.3">
      <c r="A117" s="1"/>
      <c r="B117" s="1"/>
    </row>
    <row r="118" spans="1:2" x14ac:dyDescent="0.3">
      <c r="A118" s="1"/>
      <c r="B118" s="1"/>
    </row>
    <row r="119" spans="1:2" x14ac:dyDescent="0.3">
      <c r="A119" s="1"/>
      <c r="B119" s="1"/>
    </row>
    <row r="120" spans="1:2" x14ac:dyDescent="0.3">
      <c r="A120" s="1"/>
      <c r="B120" s="1"/>
    </row>
    <row r="121" spans="1:2" x14ac:dyDescent="0.3">
      <c r="A121" s="1"/>
      <c r="B121" s="1"/>
    </row>
    <row r="122" spans="1:2" x14ac:dyDescent="0.3">
      <c r="A122" s="1"/>
      <c r="B122" s="1"/>
    </row>
    <row r="123" spans="1:2" x14ac:dyDescent="0.3">
      <c r="A123" s="1"/>
      <c r="B123" s="1"/>
    </row>
    <row r="124" spans="1:2" x14ac:dyDescent="0.3">
      <c r="A124" s="1"/>
      <c r="B124" s="1"/>
    </row>
    <row r="125" spans="1:2" x14ac:dyDescent="0.3">
      <c r="A125" s="1"/>
      <c r="B125" s="1"/>
    </row>
    <row r="126" spans="1:2" x14ac:dyDescent="0.3">
      <c r="A126" s="1"/>
      <c r="B126" s="1"/>
    </row>
    <row r="127" spans="1:2" x14ac:dyDescent="0.3">
      <c r="A127" s="1"/>
      <c r="B127" s="1"/>
    </row>
    <row r="128" spans="1:2" x14ac:dyDescent="0.3">
      <c r="A128" s="1"/>
      <c r="B128" s="1"/>
    </row>
    <row r="129" spans="1:2" x14ac:dyDescent="0.3">
      <c r="A129" s="1"/>
      <c r="B129" s="1"/>
    </row>
    <row r="130" spans="1:2" x14ac:dyDescent="0.3">
      <c r="A130" s="1"/>
      <c r="B130" s="1"/>
    </row>
    <row r="131" spans="1:2" x14ac:dyDescent="0.3">
      <c r="A131" s="1"/>
      <c r="B131" s="1"/>
    </row>
    <row r="132" spans="1:2" x14ac:dyDescent="0.3">
      <c r="A132" s="1"/>
      <c r="B132" s="1"/>
    </row>
    <row r="133" spans="1:2" x14ac:dyDescent="0.3">
      <c r="A133" s="1"/>
      <c r="B133" s="1"/>
    </row>
    <row r="134" spans="1:2" x14ac:dyDescent="0.3">
      <c r="A134" s="1"/>
      <c r="B134" s="1"/>
    </row>
    <row r="135" spans="1:2" x14ac:dyDescent="0.3">
      <c r="A135" s="1"/>
      <c r="B135" s="1"/>
    </row>
    <row r="136" spans="1:2" x14ac:dyDescent="0.3">
      <c r="A136" s="1"/>
      <c r="B136" s="1"/>
    </row>
    <row r="137" spans="1:2" x14ac:dyDescent="0.3">
      <c r="A137" s="1"/>
      <c r="B137" s="1"/>
    </row>
    <row r="138" spans="1:2" x14ac:dyDescent="0.3">
      <c r="A138" s="1"/>
      <c r="B138" s="1"/>
    </row>
    <row r="139" spans="1:2" x14ac:dyDescent="0.3">
      <c r="A139" s="1"/>
      <c r="B139" s="1"/>
    </row>
    <row r="140" spans="1:2" x14ac:dyDescent="0.3">
      <c r="A140" s="1"/>
      <c r="B140" s="1"/>
    </row>
    <row r="141" spans="1:2" x14ac:dyDescent="0.3">
      <c r="A141" s="1"/>
      <c r="B141" s="1"/>
    </row>
    <row r="142" spans="1:2" x14ac:dyDescent="0.3">
      <c r="A142" s="1"/>
      <c r="B142" s="1"/>
    </row>
    <row r="143" spans="1:2" x14ac:dyDescent="0.3">
      <c r="A143" s="1"/>
      <c r="B143" s="1"/>
    </row>
    <row r="144" spans="1:2" x14ac:dyDescent="0.3">
      <c r="A144" s="1"/>
      <c r="B144" s="1"/>
    </row>
    <row r="145" spans="1:2" x14ac:dyDescent="0.3">
      <c r="A145" s="1"/>
      <c r="B145" s="1"/>
    </row>
    <row r="146" spans="1:2" x14ac:dyDescent="0.3">
      <c r="A146" s="1"/>
      <c r="B146" s="1"/>
    </row>
    <row r="147" spans="1:2" x14ac:dyDescent="0.3">
      <c r="A147" s="1"/>
      <c r="B147" s="1"/>
    </row>
    <row r="148" spans="1:2" x14ac:dyDescent="0.3">
      <c r="A148" s="1"/>
      <c r="B148" s="1"/>
    </row>
    <row r="149" spans="1:2" x14ac:dyDescent="0.3">
      <c r="A149" s="1"/>
      <c r="B149" s="1"/>
    </row>
    <row r="150" spans="1:2" x14ac:dyDescent="0.3">
      <c r="A150" s="1"/>
      <c r="B150" s="1"/>
    </row>
    <row r="151" spans="1:2" x14ac:dyDescent="0.3">
      <c r="A151" s="1"/>
      <c r="B151" s="1"/>
    </row>
    <row r="152" spans="1:2" x14ac:dyDescent="0.3">
      <c r="A152" s="1"/>
      <c r="B152" s="1"/>
    </row>
    <row r="153" spans="1:2" x14ac:dyDescent="0.3">
      <c r="A153" s="1"/>
      <c r="B153" s="1"/>
    </row>
    <row r="154" spans="1:2" x14ac:dyDescent="0.3">
      <c r="A154" s="1"/>
      <c r="B154" s="1"/>
    </row>
    <row r="155" spans="1:2" x14ac:dyDescent="0.3">
      <c r="A155" s="1"/>
      <c r="B155" s="1"/>
    </row>
    <row r="156" spans="1:2" x14ac:dyDescent="0.3">
      <c r="A156" s="1"/>
      <c r="B156" s="1"/>
    </row>
    <row r="157" spans="1:2" x14ac:dyDescent="0.3">
      <c r="A157" s="1"/>
      <c r="B157" s="1"/>
    </row>
    <row r="158" spans="1:2" x14ac:dyDescent="0.3">
      <c r="A158" s="1"/>
      <c r="B158" s="1"/>
    </row>
    <row r="159" spans="1:2" x14ac:dyDescent="0.3">
      <c r="A159" s="1"/>
      <c r="B159" s="1"/>
    </row>
    <row r="160" spans="1:2" x14ac:dyDescent="0.3">
      <c r="A160" s="1"/>
      <c r="B160" s="1"/>
    </row>
    <row r="161" spans="1:2" x14ac:dyDescent="0.3">
      <c r="A161" s="1"/>
      <c r="B161" s="1"/>
    </row>
    <row r="162" spans="1:2" x14ac:dyDescent="0.3">
      <c r="A162" s="1"/>
      <c r="B162" s="1"/>
    </row>
    <row r="163" spans="1:2" x14ac:dyDescent="0.3">
      <c r="A163" s="1"/>
      <c r="B163" s="1"/>
    </row>
    <row r="164" spans="1:2" x14ac:dyDescent="0.3">
      <c r="A164" s="1"/>
      <c r="B164" s="1"/>
    </row>
  </sheetData>
  <mergeCells count="8">
    <mergeCell ref="L29:L30"/>
    <mergeCell ref="M29:M30"/>
    <mergeCell ref="N29:N30"/>
    <mergeCell ref="B11:C11"/>
    <mergeCell ref="B16:C16"/>
    <mergeCell ref="I29:I30"/>
    <mergeCell ref="J29:J30"/>
    <mergeCell ref="K29:K3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970BC-2021-4420-A10A-924FDE9FB36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FC294-D4CD-4D7E-AC3A-C812736102DE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03ACA-6630-45F8-90D2-5DAA83D39BEF}">
  <dimension ref="A1"/>
  <sheetViews>
    <sheetView workbookViewId="0">
      <selection activeCell="F20" sqref="F2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Valuation</vt:lpstr>
      <vt:lpstr>Sheet1</vt:lpstr>
      <vt:lpstr>Sheet2</vt:lpstr>
      <vt:lpstr>Sheet3</vt:lpstr>
      <vt:lpstr>Valuation!_Hlk169790212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dcterms:created xsi:type="dcterms:W3CDTF">2014-10-16T12:20:47Z</dcterms:created>
  <dcterms:modified xsi:type="dcterms:W3CDTF">2024-07-12T10:51:22Z</dcterms:modified>
</cp:coreProperties>
</file>