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esktop\Land &amp; Builidng\New folder\49 to 51\"/>
    </mc:Choice>
  </mc:AlternateContent>
  <xr:revisionPtr revIDLastSave="0" documentId="13_ncr:1_{8643E68F-5DF7-4E55-8670-5802CD35C6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15" sheetId="15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1" l="1"/>
  <c r="K26" i="1"/>
  <c r="K27" i="1" s="1"/>
  <c r="Y23" i="1"/>
  <c r="S26" i="1"/>
  <c r="S28" i="1" s="1"/>
  <c r="O26" i="1"/>
  <c r="O27" i="1" s="1"/>
  <c r="R4" i="1"/>
  <c r="R7" i="1"/>
  <c r="T7" i="1" s="1"/>
  <c r="E7" i="1" s="1"/>
  <c r="F7" i="1" s="1"/>
  <c r="D7" i="1"/>
  <c r="H7" i="1"/>
  <c r="I7" i="1"/>
  <c r="N7" i="1"/>
  <c r="O7" i="1"/>
  <c r="P7" i="1" s="1"/>
  <c r="D8" i="1"/>
  <c r="H8" i="1"/>
  <c r="I8" i="1"/>
  <c r="N8" i="1"/>
  <c r="O8" i="1"/>
  <c r="P8" i="1"/>
  <c r="R8" i="1"/>
  <c r="T8" i="1" s="1"/>
  <c r="E8" i="1" s="1"/>
  <c r="F8" i="1" s="1"/>
  <c r="D9" i="1"/>
  <c r="H9" i="1"/>
  <c r="I9" i="1"/>
  <c r="N9" i="1"/>
  <c r="O9" i="1"/>
  <c r="P9" i="1" s="1"/>
  <c r="T9" i="1"/>
  <c r="E9" i="1" s="1"/>
  <c r="F9" i="1" s="1"/>
  <c r="D10" i="1"/>
  <c r="H10" i="1"/>
  <c r="I10" i="1"/>
  <c r="N10" i="1"/>
  <c r="O10" i="1" s="1"/>
  <c r="P10" i="1" s="1"/>
  <c r="T10" i="1"/>
  <c r="E10" i="1" s="1"/>
  <c r="F10" i="1" s="1"/>
  <c r="D11" i="1"/>
  <c r="H11" i="1"/>
  <c r="I11" i="1"/>
  <c r="N11" i="1"/>
  <c r="O11" i="1"/>
  <c r="P11" i="1" s="1"/>
  <c r="R11" i="1"/>
  <c r="T11" i="1" s="1"/>
  <c r="E11" i="1" s="1"/>
  <c r="F11" i="1" s="1"/>
  <c r="D12" i="1"/>
  <c r="H12" i="1"/>
  <c r="I12" i="1"/>
  <c r="N12" i="1"/>
  <c r="O12" i="1" s="1"/>
  <c r="P12" i="1" s="1"/>
  <c r="R12" i="1"/>
  <c r="T12" i="1" s="1"/>
  <c r="E12" i="1" s="1"/>
  <c r="F12" i="1" s="1"/>
  <c r="D13" i="1"/>
  <c r="H13" i="1"/>
  <c r="I13" i="1"/>
  <c r="N13" i="1"/>
  <c r="O13" i="1"/>
  <c r="P13" i="1" s="1"/>
  <c r="R13" i="1"/>
  <c r="T13" i="1" s="1"/>
  <c r="E13" i="1" s="1"/>
  <c r="F13" i="1" s="1"/>
  <c r="D14" i="1"/>
  <c r="H14" i="1"/>
  <c r="I14" i="1"/>
  <c r="N14" i="1"/>
  <c r="O14" i="1"/>
  <c r="P14" i="1"/>
  <c r="R14" i="1"/>
  <c r="T14" i="1" s="1"/>
  <c r="E14" i="1" s="1"/>
  <c r="F14" i="1" s="1"/>
  <c r="D15" i="1"/>
  <c r="H15" i="1"/>
  <c r="I15" i="1"/>
  <c r="N15" i="1"/>
  <c r="O15" i="1"/>
  <c r="P15" i="1"/>
  <c r="R15" i="1"/>
  <c r="T15" i="1" s="1"/>
  <c r="E15" i="1" s="1"/>
  <c r="F15" i="1" s="1"/>
  <c r="S27" i="1" l="1"/>
  <c r="O28" i="1"/>
  <c r="C7" i="1"/>
  <c r="K28" i="1" l="1"/>
  <c r="O2" i="1"/>
  <c r="P2" i="1" s="1"/>
  <c r="R2" i="1" s="1"/>
  <c r="T2" i="1" s="1"/>
  <c r="N2" i="1"/>
  <c r="I2" i="1" l="1"/>
  <c r="I3" i="1"/>
  <c r="I4" i="1"/>
  <c r="I5" i="1"/>
  <c r="I6" i="1"/>
  <c r="I16" i="1"/>
  <c r="I17" i="1"/>
  <c r="I18" i="1"/>
  <c r="N3" i="1"/>
  <c r="O3" i="1" s="1"/>
  <c r="P3" i="1" s="1"/>
  <c r="R3" i="1" s="1"/>
  <c r="T3" i="1" s="1"/>
  <c r="N4" i="1"/>
  <c r="O4" i="1" s="1"/>
  <c r="P4" i="1" s="1"/>
  <c r="T4" i="1" s="1"/>
  <c r="N5" i="1"/>
  <c r="O5" i="1" s="1"/>
  <c r="P5" i="1" s="1"/>
  <c r="R5" i="1" s="1"/>
  <c r="T5" i="1" s="1"/>
  <c r="N6" i="1"/>
  <c r="O6" i="1" s="1"/>
  <c r="P6" i="1" s="1"/>
  <c r="R6" i="1" s="1"/>
  <c r="T6" i="1" s="1"/>
  <c r="N16" i="1"/>
  <c r="O16" i="1" s="1"/>
  <c r="P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A8" i="1"/>
  <c r="A9" i="1"/>
  <c r="A10" i="1"/>
  <c r="A11" i="1"/>
  <c r="A12" i="1"/>
  <c r="A13" i="1"/>
  <c r="A14" i="1"/>
  <c r="A15" i="1"/>
  <c r="A16" i="1"/>
  <c r="D16" i="1"/>
  <c r="A17" i="1"/>
  <c r="D17" i="1"/>
  <c r="A18" i="1"/>
  <c r="D18" i="1"/>
  <c r="C8" i="1" l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C9" i="1"/>
  <c r="C11" i="1"/>
  <c r="C12" i="1"/>
  <c r="C14" i="1"/>
  <c r="E17" i="1"/>
  <c r="F17" i="1" s="1"/>
  <c r="C17" i="1"/>
  <c r="E2" i="1"/>
  <c r="F2" i="1" s="1"/>
  <c r="C2" i="1"/>
  <c r="E5" i="1"/>
  <c r="F5" i="1" s="1"/>
  <c r="C5" i="1"/>
  <c r="C10" i="1"/>
  <c r="C13" i="1"/>
  <c r="C15" i="1"/>
  <c r="E18" i="1"/>
  <c r="F18" i="1" s="1"/>
  <c r="C18" i="1"/>
</calcChain>
</file>

<file path=xl/sharedStrings.xml><?xml version="1.0" encoding="utf-8"?>
<sst xmlns="http://schemas.openxmlformats.org/spreadsheetml/2006/main" count="49" uniqueCount="28">
  <si>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</si>
  <si>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</si>
  <si>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</si>
  <si>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</si>
  <si>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</si>
  <si>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</si>
  <si>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</si>
  <si>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</si>
  <si>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</si>
  <si>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</si>
  <si>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</si>
  <si>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</si>
  <si>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Ft.</t>
  </si>
  <si>
    <t>Land in Hector</t>
  </si>
  <si>
    <t>Land in Sq. Yard</t>
  </si>
  <si>
    <t>Date</t>
  </si>
  <si>
    <t>plot</t>
  </si>
  <si>
    <t>rate</t>
  </si>
  <si>
    <t>fmv</t>
  </si>
  <si>
    <t>40000/- psm s per engineer</t>
  </si>
  <si>
    <t>Rate on Sq. ft</t>
  </si>
  <si>
    <t>Jalna</t>
  </si>
  <si>
    <t>rv</t>
  </si>
  <si>
    <t>dv</t>
  </si>
  <si>
    <t>Plot No. 49 to 51</t>
  </si>
  <si>
    <t>Sq.mt</t>
  </si>
  <si>
    <t>Plot No. 51 to 53</t>
  </si>
  <si>
    <t>Plot No. 53 &amp;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</si>
</sst>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000000000"/>
    <numFmt numFmtId="166" formatCode="0.000000000000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1" fillId="0" borderId="0" xfId="0" applyFont="1"/>
    <xf numFmtId="2" fontId="0" fillId="2" borderId="0" xfId="0" applyNumberFormat="1" applyFill="1"/>
    <xf numFmtId="4" fontId="0" fillId="2" borderId="0" xfId="0" applyNumberFormat="1" applyFill="1"/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24</xdr:col>
      <xdr:colOff>268779</xdr:colOff>
      <xdr:row>45</xdr:row>
      <xdr:rowOff>86907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5D1DE9-75D3-B6B2-9064-6038764D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899179" cy="8468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22</xdr:col>
      <xdr:colOff>354346</xdr:colOff>
      <xdr:row>47</xdr:row>
      <xdr:rowOff>48802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7AA9A3-7A55-5084-896C-D42D8777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13765546" cy="8430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11</xdr:row>
      <xdr:rowOff>142875</xdr:rowOff>
    </xdr:from>
    <xdr:to>
      <xdr:col>23</xdr:col>
      <xdr:colOff>497226</xdr:colOff>
      <xdr:row>55</xdr:row>
      <xdr:rowOff>163098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183406-A8D6-D712-EE44-240DF0521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238375"/>
          <a:ext cx="13803651" cy="8402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24</xdr:col>
      <xdr:colOff>268779</xdr:colOff>
      <xdr:row>50</xdr:row>
      <xdr:rowOff>163118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736289-54BA-48CB-3359-CCCE69B89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4899179" cy="8545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172750</xdr:colOff>
      <xdr:row>37</xdr:row>
      <xdr:rowOff>77194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EFE168-89F0-0434-3493-7B4F4ECAF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16750" cy="7125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opLeftCell="N1" zoomScale="130" zoomScaleNormal="130" workbookViewId="0">
      <selection activeCell="Q3" sqref="Q3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7" max="7" width="11.140625" customWidth="1"/>
    <col min="9" max="9" width="11" bestFit="1" customWidth="1"/>
    <col min="10" max="10" width="15.42578125" bestFit="1" customWidth="1"/>
    <col min="11" max="11" width="11.5703125" customWidth="1"/>
    <col min="14" max="14" width="11.7109375" customWidth="1"/>
    <col min="17" max="17" width="9.5703125" bestFit="1" customWidth="1"/>
    <col min="18" max="18" width="11.7109375" customWidth="1"/>
    <col min="19" max="19" width="10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20</v>
      </c>
      <c r="F1" s="1" t="s">
        <v>12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15</v>
      </c>
      <c r="M1" s="1" t="s">
        <v>13</v>
      </c>
      <c r="N1" s="1" t="s">
        <v>3</v>
      </c>
      <c r="O1" s="1" t="s">
        <v>4</v>
      </c>
      <c r="P1" s="1" t="s">
        <v>14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149.94425863991083</v>
      </c>
      <c r="D2">
        <f t="shared" ref="D2:D18" si="3">S2</f>
        <v>5649000</v>
      </c>
      <c r="E2">
        <f t="shared" ref="E2:E18" si="4">T2</f>
        <v>37674</v>
      </c>
      <c r="F2">
        <f t="shared" ref="F2:F18" si="5">ROUND((E2/10.764),0)</f>
        <v>3500</v>
      </c>
      <c r="G2" t="str">
        <f t="shared" ref="G2:G18" si="6">U2</f>
        <v>Jalna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v>1614</v>
      </c>
      <c r="R2" s="2">
        <f t="shared" ref="R2" si="12">Q2/10.764</f>
        <v>149.94425863991083</v>
      </c>
      <c r="S2" s="7">
        <v>5649000</v>
      </c>
      <c r="T2" s="7">
        <f t="shared" ref="T2" si="13">ROUND((S2/R2),0)</f>
        <v>37674</v>
      </c>
      <c r="U2" t="s">
        <v>21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149.94425863991083</v>
      </c>
      <c r="D3">
        <f t="shared" si="3"/>
        <v>5949000</v>
      </c>
      <c r="E3">
        <f t="shared" si="4"/>
        <v>39675</v>
      </c>
      <c r="F3">
        <f t="shared" si="5"/>
        <v>3686</v>
      </c>
      <c r="G3" t="str">
        <f t="shared" si="6"/>
        <v>Jalna</v>
      </c>
      <c r="H3">
        <f t="shared" si="7"/>
        <v>0</v>
      </c>
      <c r="I3">
        <f t="shared" si="8"/>
        <v>0</v>
      </c>
      <c r="M3" s="6">
        <v>0</v>
      </c>
      <c r="N3" s="10">
        <f t="shared" ref="N3:N18" si="14">M3*2.47107605477881</f>
        <v>0</v>
      </c>
      <c r="O3" s="10">
        <f t="shared" ref="O3:O18" si="15">N3*40.0001976870614</f>
        <v>0</v>
      </c>
      <c r="P3" s="10">
        <f t="shared" ref="P3:P18" si="16">O3*121.0167464</f>
        <v>0</v>
      </c>
      <c r="Q3" s="10">
        <v>1614</v>
      </c>
      <c r="R3" s="11">
        <f t="shared" ref="R3:R18" si="17">Q3/10.764</f>
        <v>149.94425863991083</v>
      </c>
      <c r="S3" s="7">
        <v>5949000</v>
      </c>
      <c r="T3" s="7">
        <f t="shared" ref="T3:T18" si="18">ROUND((S3/R3),0)</f>
        <v>39675</v>
      </c>
      <c r="U3" t="s">
        <v>21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306.57748049052401</v>
      </c>
      <c r="D4">
        <f t="shared" si="3"/>
        <v>10000000</v>
      </c>
      <c r="E4">
        <f t="shared" si="4"/>
        <v>32618</v>
      </c>
      <c r="F4">
        <f t="shared" si="5"/>
        <v>3030</v>
      </c>
      <c r="G4" t="str">
        <f t="shared" si="6"/>
        <v>Jalna</v>
      </c>
      <c r="H4">
        <f t="shared" si="7"/>
        <v>0</v>
      </c>
      <c r="I4">
        <f t="shared" si="8"/>
        <v>0</v>
      </c>
      <c r="M4" s="6">
        <v>0</v>
      </c>
      <c r="N4" s="6">
        <f t="shared" si="14"/>
        <v>0</v>
      </c>
      <c r="O4" s="6">
        <f t="shared" si="15"/>
        <v>0</v>
      </c>
      <c r="P4" s="6">
        <f t="shared" si="16"/>
        <v>0</v>
      </c>
      <c r="Q4" s="6">
        <v>3300</v>
      </c>
      <c r="R4" s="11">
        <f t="shared" si="17"/>
        <v>306.57748049052401</v>
      </c>
      <c r="S4" s="7">
        <v>10000000</v>
      </c>
      <c r="T4" s="7">
        <f t="shared" si="18"/>
        <v>32618</v>
      </c>
      <c r="U4" t="s">
        <v>21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47.380156075808252</v>
      </c>
      <c r="D5">
        <f t="shared" si="3"/>
        <v>3000000</v>
      </c>
      <c r="E5">
        <f t="shared" si="4"/>
        <v>63318</v>
      </c>
      <c r="F5">
        <f t="shared" si="5"/>
        <v>5882</v>
      </c>
      <c r="G5" t="str">
        <f t="shared" si="6"/>
        <v>Jalna</v>
      </c>
      <c r="H5">
        <f t="shared" si="7"/>
        <v>0</v>
      </c>
      <c r="I5">
        <f t="shared" si="8"/>
        <v>0</v>
      </c>
      <c r="M5" s="6">
        <v>0</v>
      </c>
      <c r="N5" s="6">
        <f t="shared" si="14"/>
        <v>0</v>
      </c>
      <c r="O5" s="6">
        <f t="shared" si="15"/>
        <v>0</v>
      </c>
      <c r="P5" s="6">
        <f t="shared" si="16"/>
        <v>0</v>
      </c>
      <c r="Q5" s="6">
        <v>510</v>
      </c>
      <c r="R5" s="2">
        <f t="shared" si="17"/>
        <v>47.380156075808252</v>
      </c>
      <c r="S5" s="8">
        <v>3000000</v>
      </c>
      <c r="T5" s="8">
        <f t="shared" si="18"/>
        <v>63318</v>
      </c>
      <c r="U5" t="s">
        <v>21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390.18952062430327</v>
      </c>
      <c r="D6">
        <f t="shared" si="3"/>
        <v>14000000</v>
      </c>
      <c r="E6">
        <f t="shared" si="4"/>
        <v>35880</v>
      </c>
      <c r="F6">
        <f t="shared" si="5"/>
        <v>3333</v>
      </c>
      <c r="G6" t="str">
        <f t="shared" si="6"/>
        <v>Jalna</v>
      </c>
      <c r="H6">
        <f t="shared" si="7"/>
        <v>0</v>
      </c>
      <c r="I6">
        <f t="shared" si="8"/>
        <v>0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6"/>
        <v>0</v>
      </c>
      <c r="Q6" s="6">
        <v>4200</v>
      </c>
      <c r="R6" s="11">
        <f t="shared" si="17"/>
        <v>390.18952062430327</v>
      </c>
      <c r="S6" s="7">
        <v>14000000</v>
      </c>
      <c r="T6" s="7">
        <f t="shared" si="18"/>
        <v>35880</v>
      </c>
      <c r="U6" t="s">
        <v>21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149.94425863991083</v>
      </c>
      <c r="D7">
        <f t="shared" si="3"/>
        <v>5649000</v>
      </c>
      <c r="E7">
        <f t="shared" si="4"/>
        <v>37674</v>
      </c>
      <c r="F7">
        <f t="shared" si="5"/>
        <v>3500</v>
      </c>
      <c r="H7">
        <f t="shared" si="7"/>
        <v>0</v>
      </c>
      <c r="I7">
        <f t="shared" si="8"/>
        <v>0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6"/>
        <v>0</v>
      </c>
      <c r="Q7" s="6">
        <v>1614</v>
      </c>
      <c r="R7" s="2">
        <f>Q7/10.764</f>
        <v>149.94425863991083</v>
      </c>
      <c r="S7" s="8">
        <v>5649000</v>
      </c>
      <c r="T7" s="8">
        <f t="shared" si="18"/>
        <v>37674</v>
      </c>
      <c r="U7" t="s">
        <v>21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6"/>
        <v>0</v>
      </c>
      <c r="Q8" s="6">
        <v>0</v>
      </c>
      <c r="R8" s="2">
        <f t="shared" si="17"/>
        <v>0</v>
      </c>
      <c r="S8" s="8">
        <v>0</v>
      </c>
      <c r="T8" s="8" t="e">
        <f t="shared" si="18"/>
        <v>#DIV/0!</v>
      </c>
      <c r="U8" s="8"/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146.28</v>
      </c>
      <c r="D9">
        <f t="shared" si="3"/>
        <v>0</v>
      </c>
      <c r="E9">
        <f t="shared" si="4"/>
        <v>0</v>
      </c>
      <c r="F9">
        <f t="shared" si="5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6"/>
        <v>0</v>
      </c>
      <c r="Q9" s="6">
        <v>0</v>
      </c>
      <c r="R9" s="2">
        <v>146.28</v>
      </c>
      <c r="S9" s="8">
        <v>0</v>
      </c>
      <c r="T9" s="7">
        <f t="shared" si="18"/>
        <v>0</v>
      </c>
      <c r="U9" s="8"/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79.459999999999994</v>
      </c>
      <c r="D10">
        <f t="shared" si="3"/>
        <v>0</v>
      </c>
      <c r="E10">
        <f t="shared" si="4"/>
        <v>0</v>
      </c>
      <c r="F10">
        <f t="shared" si="5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6"/>
        <v>0</v>
      </c>
      <c r="Q10" s="6">
        <v>0</v>
      </c>
      <c r="R10" s="2">
        <v>79.459999999999994</v>
      </c>
      <c r="S10" s="8">
        <v>0</v>
      </c>
      <c r="T10" s="7">
        <f t="shared" si="18"/>
        <v>0</v>
      </c>
      <c r="U10" s="8"/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6"/>
        <v>0</v>
      </c>
      <c r="Q11" s="6">
        <v>0</v>
      </c>
      <c r="R11" s="2">
        <f t="shared" si="17"/>
        <v>0</v>
      </c>
      <c r="S11" s="8">
        <v>0</v>
      </c>
      <c r="T11" s="8" t="e">
        <f t="shared" si="18"/>
        <v>#DIV/0!</v>
      </c>
      <c r="U11" s="8"/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6"/>
        <v>0</v>
      </c>
      <c r="Q12" s="6">
        <v>0</v>
      </c>
      <c r="R12" s="2">
        <f t="shared" si="17"/>
        <v>0</v>
      </c>
      <c r="S12" s="8">
        <v>0</v>
      </c>
      <c r="T12" s="8" t="e">
        <f t="shared" si="18"/>
        <v>#DIV/0!</v>
      </c>
      <c r="U12" s="8"/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6"/>
        <v>0</v>
      </c>
      <c r="Q13" s="6">
        <v>0</v>
      </c>
      <c r="R13" s="2">
        <f t="shared" si="17"/>
        <v>0</v>
      </c>
      <c r="S13" s="8">
        <v>0</v>
      </c>
      <c r="T13" s="8" t="e">
        <f t="shared" si="18"/>
        <v>#DIV/0!</v>
      </c>
      <c r="U13" s="8"/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6"/>
        <v>0</v>
      </c>
      <c r="Q14" s="6">
        <v>0</v>
      </c>
      <c r="R14" s="2">
        <f t="shared" si="17"/>
        <v>0</v>
      </c>
      <c r="S14" s="8">
        <v>0</v>
      </c>
      <c r="T14" s="7" t="e">
        <f t="shared" si="18"/>
        <v>#DIV/0!</v>
      </c>
      <c r="U14" s="8"/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6"/>
        <v>0</v>
      </c>
      <c r="Q15" s="6">
        <v>0</v>
      </c>
      <c r="R15" s="2">
        <f t="shared" si="17"/>
        <v>0</v>
      </c>
      <c r="S15" s="8">
        <v>0</v>
      </c>
      <c r="T15" s="7" t="e">
        <f t="shared" si="18"/>
        <v>#DIV/0!</v>
      </c>
      <c r="U15" s="8"/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6"/>
        <v>0</v>
      </c>
      <c r="Q16" s="6">
        <v>0</v>
      </c>
      <c r="R16" s="2">
        <f t="shared" si="17"/>
        <v>0</v>
      </c>
      <c r="S16">
        <v>0</v>
      </c>
      <c r="T16" t="e">
        <f t="shared" si="18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6"/>
        <v>0</v>
      </c>
      <c r="Q17" s="6">
        <f t="shared" ref="Q17:Q18" si="19">P17*8.99870078651798</f>
        <v>0</v>
      </c>
      <c r="R17" s="2">
        <f t="shared" si="17"/>
        <v>0</v>
      </c>
      <c r="S17">
        <v>0</v>
      </c>
      <c r="T17" t="e">
        <f t="shared" si="18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6"/>
        <v>0</v>
      </c>
      <c r="Q18" s="6">
        <f t="shared" si="19"/>
        <v>0</v>
      </c>
      <c r="R18" s="2">
        <f t="shared" si="17"/>
        <v>0</v>
      </c>
      <c r="S18">
        <v>0</v>
      </c>
      <c r="T18" t="e">
        <f t="shared" si="18"/>
        <v>#DIV/0!</v>
      </c>
    </row>
    <row r="19" spans="1:30" x14ac:dyDescent="0.25">
      <c r="Y19">
        <v>37075</v>
      </c>
      <c r="AA19" s="3"/>
    </row>
    <row r="20" spans="1:30" x14ac:dyDescent="0.25">
      <c r="AD20" s="5"/>
    </row>
    <row r="21" spans="1:30" x14ac:dyDescent="0.25">
      <c r="Y21">
        <v>32618</v>
      </c>
    </row>
    <row r="22" spans="1:30" ht="16.5" x14ac:dyDescent="0.3">
      <c r="J22" s="9"/>
      <c r="Y22">
        <v>35880</v>
      </c>
    </row>
    <row r="23" spans="1:30" x14ac:dyDescent="0.25">
      <c r="J23" s="14" t="s">
        <v>24</v>
      </c>
      <c r="K23" s="15"/>
      <c r="L23" s="16"/>
      <c r="N23" s="14" t="s">
        <v>26</v>
      </c>
      <c r="O23" s="15"/>
      <c r="P23" s="16"/>
      <c r="R23" t="s">
        <v>27</v>
      </c>
      <c r="Y23">
        <f>SUM(Y19:Y22)</f>
        <v>105573</v>
      </c>
      <c r="Z23">
        <f>Y23/3</f>
        <v>35191</v>
      </c>
    </row>
    <row r="24" spans="1:30" x14ac:dyDescent="0.25">
      <c r="J24" s="12" t="s">
        <v>16</v>
      </c>
      <c r="K24" s="13">
        <v>259.14999999999998</v>
      </c>
      <c r="L24" s="12" t="s">
        <v>25</v>
      </c>
      <c r="N24" s="12" t="s">
        <v>16</v>
      </c>
      <c r="O24" s="13">
        <v>263.89999999999998</v>
      </c>
      <c r="P24" s="12" t="s">
        <v>25</v>
      </c>
      <c r="R24" s="12" t="s">
        <v>16</v>
      </c>
      <c r="S24" s="13">
        <v>134.80000000000001</v>
      </c>
      <c r="T24" s="12" t="s">
        <v>25</v>
      </c>
    </row>
    <row r="25" spans="1:30" x14ac:dyDescent="0.25">
      <c r="J25" s="12" t="s">
        <v>17</v>
      </c>
      <c r="K25" s="12">
        <v>35000</v>
      </c>
      <c r="L25" s="12"/>
      <c r="N25" s="12" t="s">
        <v>17</v>
      </c>
      <c r="O25" s="12">
        <v>35000</v>
      </c>
      <c r="P25" s="12"/>
      <c r="R25" s="12" t="s">
        <v>17</v>
      </c>
      <c r="S25" s="12">
        <v>35000</v>
      </c>
      <c r="T25" s="12"/>
    </row>
    <row r="26" spans="1:30" x14ac:dyDescent="0.25">
      <c r="J26" s="12" t="s">
        <v>18</v>
      </c>
      <c r="K26" s="13">
        <f>K25*K24</f>
        <v>9070250</v>
      </c>
      <c r="L26" s="12"/>
      <c r="N26" s="12" t="s">
        <v>18</v>
      </c>
      <c r="O26" s="13">
        <f>O25*O24</f>
        <v>9236500</v>
      </c>
      <c r="P26" s="12"/>
      <c r="R26" s="12" t="s">
        <v>18</v>
      </c>
      <c r="S26" s="13">
        <f>S25*S24</f>
        <v>4718000</v>
      </c>
      <c r="T26" s="12"/>
    </row>
    <row r="27" spans="1:30" x14ac:dyDescent="0.25">
      <c r="J27" s="12" t="s">
        <v>22</v>
      </c>
      <c r="K27" s="12">
        <f>K26*85%</f>
        <v>7709712.5</v>
      </c>
      <c r="L27" s="12"/>
      <c r="N27" s="12" t="s">
        <v>22</v>
      </c>
      <c r="O27" s="12">
        <f>O26*85%</f>
        <v>7851025</v>
      </c>
      <c r="P27" s="12"/>
      <c r="R27" s="12" t="s">
        <v>22</v>
      </c>
      <c r="S27" s="12">
        <f>S26*85%</f>
        <v>4010300</v>
      </c>
      <c r="T27" s="12"/>
    </row>
    <row r="28" spans="1:30" x14ac:dyDescent="0.25">
      <c r="J28" s="12" t="s">
        <v>23</v>
      </c>
      <c r="K28" s="12">
        <f>K26*70%</f>
        <v>6349175</v>
      </c>
      <c r="L28" s="12"/>
      <c r="N28" s="12" t="s">
        <v>23</v>
      </c>
      <c r="O28" s="12">
        <f>O26*70%</f>
        <v>6465550</v>
      </c>
      <c r="P28" s="12"/>
      <c r="R28" s="12" t="s">
        <v>23</v>
      </c>
      <c r="S28" s="12">
        <f>S26*70%</f>
        <v>3302600</v>
      </c>
      <c r="T28" s="12"/>
    </row>
    <row r="29" spans="1:30" x14ac:dyDescent="0.25">
      <c r="M29" t="s">
        <v>19</v>
      </c>
    </row>
  </sheetData>
  <mergeCells count="2">
    <mergeCell ref="J23:L23"/>
    <mergeCell ref="N23:P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5D9E-10D8-491B-9693-B3822113C9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40B6-DEBC-446C-B48E-8EE61E7CC775}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58D1-1324-4F5B-9CEA-21C31D12076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3A3D-E541-40A6-96ED-1CAA022E05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EE87-2C93-4A2C-9950-07190D9D23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D10F-C9C1-4FD3-AAAB-69728AE4F3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85F1-CD4F-4AE3-A4BE-3489E7889598}">
  <dimension ref="A1"/>
  <sheetViews>
    <sheetView workbookViewId="0">
      <selection activeCell="AC13" sqref="AC13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2BCC-AF11-4B2F-B596-0AA544ECE3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66E1-5913-48F5-A903-E852B0ECE0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4754-A96D-411E-AC79-799B73AEE5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7EB5-3008-4E4D-822E-FDC8E1CE5339}">
  <dimension ref="A1"/>
  <sheetViews>
    <sheetView tabSelected="1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0ADD-C99C-420C-8319-D89CBCF4E62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64F4-6011-4F24-8FB2-41373C4F9D54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6B1C-C050-4DBA-94BA-B121DCB74BBA}">
  <dimension ref="A1"/>
  <sheetViews>
    <sheetView topLeftCell="A13" workbookViewId="0">
      <selection activeCell="U34" sqref="U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B3D1-C075-48E8-8E69-EC0DC09A8CF4}">
  <dimension ref="A1"/>
  <sheetViews>
    <sheetView topLeftCell="A7" workbookViewId="0">
      <selection activeCell="A7" sqref="A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655E-06D8-41FA-A348-94763C7A8B4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A17B-B022-4BA9-999F-4CA9363547B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41B2-7098-48C8-88A5-A6D5DD0B3355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CD53-B244-4502-B92F-D1DC41A0CE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Sheet15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115-PC</cp:lastModifiedBy>
  <dcterms:created xsi:type="dcterms:W3CDTF">2018-02-17T10:36:41Z</dcterms:created>
  <dcterms:modified xsi:type="dcterms:W3CDTF">2024-07-12T12:43:09Z</dcterms:modified>
</cp:coreProperties>
</file>