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INOD BOHARA - CB\"/>
    </mc:Choice>
  </mc:AlternateContent>
  <xr:revisionPtr revIDLastSave="0" documentId="13_ncr:1_{A61C8628-A302-4AF3-88DF-E3C7D816A6A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65" i="4" l="1"/>
  <c r="V43" i="4"/>
  <c r="H40" i="4"/>
  <c r="H37" i="4"/>
  <c r="V74" i="4"/>
  <c r="V68" i="4"/>
  <c r="V69" i="4" s="1"/>
  <c r="V70" i="4" s="1"/>
  <c r="V64" i="4"/>
  <c r="V63" i="4"/>
  <c r="V47" i="4"/>
  <c r="V71" i="4" l="1"/>
  <c r="V75" i="4" s="1"/>
  <c r="V76" i="4" l="1"/>
  <c r="V78" i="4"/>
  <c r="V77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<sst xmlns="http://schemas.openxmlformats.org/spreadsheetml/2006/main" count="67" uniqueCount="42">
  <si>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</si>
  <si>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</si>
  <si>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</si>
  <si>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</si>
  <si>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</si>
  <si>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</si>
  <si>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</si>
  <si>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</si>
  <si>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</si>
  <si>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</si>
  <si>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</si>
  <si>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</si>
  <si>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</si>
  <si>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</si>
  <si>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</si>
  <si>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</si>
  <si>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</si>
  <si>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</si>
  <si>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</si>
  <si>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</si>
  <si>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</si>
  <si>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</si>
  <si>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</si>
  <si>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</si>
  <si>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</si>
  <si>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</si>
  <si>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</si>
  <si>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</si>
  <si>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</si>
  <si>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</si>
  <si>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</si>
  <si>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</si>
  <si>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</si>
  <si>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</si>
  <si>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</si>
  <si>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</si>
  <si>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</si>
  <si>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Flat No. 504</t>
  </si>
  <si>
    <t>Agree CA</t>
  </si>
  <si>
    <t>Flat No. 503</t>
  </si>
  <si>
    <t>CA</t>
  </si>
  <si>
    <t xml:space="preserve">Cosmos Bank ( FORT BRANCH )  - VINOD BOHARA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</si>
</sst>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3" xfId="0" applyFont="1" applyBorder="1"/>
    <xf numFmtId="43" fontId="11" fillId="0" borderId="3" xfId="0" applyNumberFormat="1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8" fillId="0" borderId="2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458200</xdr:colOff>
      <xdr:row>43</xdr:row>
      <xdr:rowOff>143974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DE76A-B39F-44BC-B807-D649A9AF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63800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172665</xdr:colOff>
      <xdr:row>42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663BD-45FB-4388-98DD-1E2B373F5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07065" cy="7030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39880-33C6-453A-A98E-AF812340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7725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162911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A9E41-1CB6-4DBB-9D66-6D0F82122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068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45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60CAB-2A79-4540-BA1D-9E8B915B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325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25503-5193-485A-A950-8FC23729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6516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29855</xdr:colOff>
      <xdr:row>34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B49EF6-521B-470D-B444-5A7C67754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73855" cy="63159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229653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24A48-2A82-4522-891B-C12F0BAB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44853" cy="9021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48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0A845-6277-41D3-A1C5-2DA8DB3E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9126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topLeftCell="A40" zoomScaleNormal="100" workbookViewId="0">
      <selection activeCell="U57" sqref="U5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414</v>
      </c>
      <c r="C3" s="4">
        <f>B3*1.2</f>
        <v>496.79999999999995</v>
      </c>
      <c r="D3" s="4">
        <f t="shared" ref="D3:D14" si="2">C3*1.2</f>
        <v>596.16</v>
      </c>
      <c r="E3" s="5">
        <f t="shared" ref="E3:E14" si="3">R3</f>
        <v>4500000</v>
      </c>
      <c r="F3" s="9">
        <f t="shared" ref="F3:F14" si="4">ROUND((E3/B3),0)</f>
        <v>10870</v>
      </c>
      <c r="G3" s="9">
        <f t="shared" ref="G3:G14" si="5">ROUND((E3/C3),0)</f>
        <v>9058</v>
      </c>
      <c r="H3" s="9">
        <f t="shared" ref="H3:H14" si="6">ROUND((E3/D3),0)</f>
        <v>7548</v>
      </c>
      <c r="I3" s="4" t="e">
        <f>#REF!</f>
        <v>#REF!</v>
      </c>
      <c r="J3" s="4">
        <f t="shared" ref="J3:J14" si="7">S3</f>
        <v>2022</v>
      </c>
      <c r="O3">
        <v>0</v>
      </c>
      <c r="P3">
        <f t="shared" ref="P3:Q14" si="8">O3/1.2</f>
        <v>0</v>
      </c>
      <c r="Q3">
        <v>414</v>
      </c>
      <c r="R3" s="2">
        <v>4500000</v>
      </c>
      <c r="S3">
        <v>2022</v>
      </c>
    </row>
    <row r="4" spans="1:20" x14ac:dyDescent="0.25">
      <c r="A4" s="4">
        <f t="shared" si="0"/>
        <v>0</v>
      </c>
      <c r="B4" s="4">
        <f t="shared" si="1"/>
        <v>456</v>
      </c>
      <c r="C4" s="4">
        <f t="shared" ref="C4:C14" si="9">B4*1.2</f>
        <v>547.19999999999993</v>
      </c>
      <c r="D4" s="4">
        <f t="shared" si="2"/>
        <v>656.63999999999987</v>
      </c>
      <c r="E4" s="5">
        <f t="shared" si="3"/>
        <v>4300000</v>
      </c>
      <c r="F4" s="9">
        <f t="shared" si="4"/>
        <v>9430</v>
      </c>
      <c r="G4" s="9">
        <f t="shared" si="5"/>
        <v>7858</v>
      </c>
      <c r="H4" s="9">
        <f t="shared" si="6"/>
        <v>6548</v>
      </c>
      <c r="I4" s="4" t="e">
        <f>#REF!</f>
        <v>#REF!</v>
      </c>
      <c r="J4" s="4">
        <f t="shared" si="7"/>
        <v>2021</v>
      </c>
      <c r="O4">
        <v>0</v>
      </c>
      <c r="P4">
        <f t="shared" si="8"/>
        <v>0</v>
      </c>
      <c r="Q4">
        <v>456</v>
      </c>
      <c r="R4" s="2">
        <v>4300000</v>
      </c>
      <c r="S4">
        <v>2021</v>
      </c>
    </row>
    <row r="5" spans="1:20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5">
        <f t="shared" si="3"/>
        <v>3850000</v>
      </c>
      <c r="F5" s="4">
        <f t="shared" si="4"/>
        <v>10349</v>
      </c>
      <c r="G5" s="4">
        <f t="shared" si="5"/>
        <v>8625</v>
      </c>
      <c r="H5" s="9">
        <f t="shared" si="6"/>
        <v>7187</v>
      </c>
      <c r="I5" s="4" t="e">
        <f>#REF!</f>
        <v>#REF!</v>
      </c>
      <c r="J5" s="4">
        <f t="shared" si="7"/>
        <v>2021</v>
      </c>
      <c r="O5">
        <v>0</v>
      </c>
      <c r="P5">
        <f t="shared" si="8"/>
        <v>0</v>
      </c>
      <c r="Q5">
        <v>372</v>
      </c>
      <c r="R5" s="2">
        <v>3850000</v>
      </c>
      <c r="S5">
        <v>2021</v>
      </c>
    </row>
    <row r="6" spans="1:20" x14ac:dyDescent="0.25">
      <c r="A6" s="4">
        <f t="shared" ref="A6:A11" si="10">N6</f>
        <v>0</v>
      </c>
      <c r="B6" s="4">
        <f t="shared" ref="B6:B11" si="11">Q6</f>
        <v>372</v>
      </c>
      <c r="C6" s="4">
        <f t="shared" ref="C6:C11" si="12">B6*1.2</f>
        <v>446.4</v>
      </c>
      <c r="D6" s="4">
        <f t="shared" ref="D6:D11" si="13">C6*1.2</f>
        <v>535.67999999999995</v>
      </c>
      <c r="E6" s="5">
        <f t="shared" ref="E6:E11" si="14">R6</f>
        <v>4000000</v>
      </c>
      <c r="F6" s="4">
        <f t="shared" ref="F6:F11" si="15">ROUND((E6/B6),0)</f>
        <v>10753</v>
      </c>
      <c r="G6" s="4">
        <f t="shared" ref="G6:G11" si="16">ROUND((E6/C6),0)</f>
        <v>8961</v>
      </c>
      <c r="H6" s="9">
        <f t="shared" ref="H6:H11" si="17">ROUND((E6/D6),0)</f>
        <v>7467</v>
      </c>
      <c r="I6" s="4" t="e">
        <f>#REF!</f>
        <v>#REF!</v>
      </c>
      <c r="J6" s="4">
        <f t="shared" ref="J6:J11" si="18">S6</f>
        <v>2019</v>
      </c>
      <c r="O6">
        <v>0</v>
      </c>
      <c r="P6">
        <f t="shared" ref="P6:P11" si="19">O6/1.2</f>
        <v>0</v>
      </c>
      <c r="Q6">
        <v>372</v>
      </c>
      <c r="R6" s="2">
        <v>4000000</v>
      </c>
      <c r="S6">
        <v>2019</v>
      </c>
    </row>
    <row r="7" spans="1:20" x14ac:dyDescent="0.25">
      <c r="A7" s="4">
        <f t="shared" ref="A7:A9" si="20">N7</f>
        <v>0</v>
      </c>
      <c r="B7" s="4">
        <f t="shared" ref="B7:B9" si="21">Q7</f>
        <v>414</v>
      </c>
      <c r="C7" s="4">
        <f t="shared" ref="C7:C9" si="22">B7*1.2</f>
        <v>496.79999999999995</v>
      </c>
      <c r="D7" s="4">
        <f t="shared" ref="D7:D9" si="23">C7*1.2</f>
        <v>596.16</v>
      </c>
      <c r="E7" s="5">
        <f t="shared" ref="E7:E9" si="24">R7</f>
        <v>4000000</v>
      </c>
      <c r="F7" s="4">
        <f t="shared" ref="F7:F9" si="25">ROUND((E7/B7),0)</f>
        <v>9662</v>
      </c>
      <c r="G7" s="4">
        <f t="shared" ref="G7:G9" si="26">ROUND((E7/C7),0)</f>
        <v>8052</v>
      </c>
      <c r="H7" s="9">
        <f t="shared" ref="H7:H9" si="27">ROUND((E7/D7),0)</f>
        <v>6710</v>
      </c>
      <c r="I7" s="4" t="e">
        <f>#REF!</f>
        <v>#REF!</v>
      </c>
      <c r="J7" s="4">
        <f t="shared" ref="J7:J9" si="28">S7</f>
        <v>2019</v>
      </c>
      <c r="O7">
        <v>0</v>
      </c>
      <c r="P7">
        <f t="shared" ref="P7:P9" si="29">O7/1.2</f>
        <v>0</v>
      </c>
      <c r="Q7">
        <v>414</v>
      </c>
      <c r="R7" s="2">
        <v>4000000</v>
      </c>
      <c r="S7">
        <v>2019</v>
      </c>
    </row>
    <row r="8" spans="1:20" x14ac:dyDescent="0.25">
      <c r="A8" s="4">
        <f t="shared" si="20"/>
        <v>0</v>
      </c>
      <c r="B8" s="4">
        <f t="shared" si="21"/>
        <v>625</v>
      </c>
      <c r="C8" s="4">
        <f t="shared" si="22"/>
        <v>750</v>
      </c>
      <c r="D8" s="4">
        <f t="shared" si="23"/>
        <v>900</v>
      </c>
      <c r="E8" s="5">
        <f t="shared" si="24"/>
        <v>5600000</v>
      </c>
      <c r="F8" s="4">
        <f t="shared" si="25"/>
        <v>8960</v>
      </c>
      <c r="G8" s="4">
        <f t="shared" si="26"/>
        <v>7467</v>
      </c>
      <c r="H8" s="9">
        <f t="shared" si="27"/>
        <v>6222</v>
      </c>
      <c r="I8" s="4" t="e">
        <f>#REF!</f>
        <v>#REF!</v>
      </c>
      <c r="J8" s="4">
        <f t="shared" si="28"/>
        <v>2018</v>
      </c>
      <c r="O8">
        <v>0</v>
      </c>
      <c r="P8">
        <v>750</v>
      </c>
      <c r="Q8">
        <f t="shared" ref="Q7:Q9" si="30">P8/1.2</f>
        <v>625</v>
      </c>
      <c r="R8" s="2">
        <v>5600000</v>
      </c>
      <c r="S8">
        <v>2018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6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385.41666666666669</v>
      </c>
      <c r="C16" s="4">
        <f>B16*1.2</f>
        <v>462.5</v>
      </c>
      <c r="D16" s="4">
        <f t="shared" ref="D16:D32" si="34">C16*1.2</f>
        <v>555</v>
      </c>
      <c r="E16" s="5">
        <f t="shared" ref="E16:E32" si="35">R16</f>
        <v>4218000</v>
      </c>
      <c r="F16" s="9">
        <f t="shared" ref="F16:F32" si="36">ROUND((E16/B16),0)</f>
        <v>10944</v>
      </c>
      <c r="G16" s="9">
        <f t="shared" ref="G16:G32" si="37">ROUND((E16/C16),0)</f>
        <v>9120</v>
      </c>
      <c r="H16" s="9">
        <f t="shared" ref="H16:H32" si="38">ROUND((E16/D16),0)</f>
        <v>7600</v>
      </c>
      <c r="I16" s="4" t="e">
        <f>#REF!</f>
        <v>#REF!</v>
      </c>
      <c r="J16" s="4">
        <f t="shared" ref="J16:J32" si="39">S16</f>
        <v>0</v>
      </c>
      <c r="O16">
        <v>555</v>
      </c>
      <c r="P16">
        <f t="shared" ref="P16:Q32" si="40">O16/1.2</f>
        <v>462.5</v>
      </c>
      <c r="Q16">
        <f t="shared" si="40"/>
        <v>385.41666666666669</v>
      </c>
      <c r="R16" s="2">
        <v>4218000</v>
      </c>
    </row>
    <row r="17" spans="1:18" ht="14.25" customHeight="1" x14ac:dyDescent="0.25">
      <c r="A17" s="4">
        <f t="shared" si="32"/>
        <v>0</v>
      </c>
      <c r="B17" s="4">
        <f t="shared" si="33"/>
        <v>323</v>
      </c>
      <c r="C17" s="4">
        <f t="shared" ref="C17:C32" si="41">B17*1.2</f>
        <v>387.59999999999997</v>
      </c>
      <c r="D17" s="4">
        <f t="shared" si="34"/>
        <v>465.11999999999995</v>
      </c>
      <c r="E17" s="5">
        <f t="shared" si="35"/>
        <v>4500000</v>
      </c>
      <c r="F17" s="9">
        <f t="shared" si="36"/>
        <v>13932</v>
      </c>
      <c r="G17" s="9">
        <f t="shared" si="37"/>
        <v>11610</v>
      </c>
      <c r="H17" s="9">
        <f t="shared" si="38"/>
        <v>9675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323</v>
      </c>
      <c r="R17" s="2">
        <v>4500000</v>
      </c>
    </row>
    <row r="18" spans="1:18" ht="14.25" customHeight="1" x14ac:dyDescent="0.25">
      <c r="A18" s="4">
        <f t="shared" si="32"/>
        <v>0</v>
      </c>
      <c r="B18" s="4">
        <f t="shared" si="33"/>
        <v>520</v>
      </c>
      <c r="C18" s="4">
        <f t="shared" si="41"/>
        <v>624</v>
      </c>
      <c r="D18" s="4">
        <f t="shared" si="34"/>
        <v>748.8</v>
      </c>
      <c r="E18" s="5">
        <f t="shared" si="35"/>
        <v>7200000</v>
      </c>
      <c r="F18" s="9">
        <f t="shared" si="36"/>
        <v>13846</v>
      </c>
      <c r="G18" s="9">
        <f t="shared" si="37"/>
        <v>11538</v>
      </c>
      <c r="H18" s="9">
        <f t="shared" si="38"/>
        <v>9615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520</v>
      </c>
      <c r="R18" s="2">
        <v>7200000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  <c r="U35" s="6" t="s">
        <v>37</v>
      </c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37</v>
      </c>
      <c r="F37" t="s">
        <v>38</v>
      </c>
      <c r="G37">
        <v>414</v>
      </c>
      <c r="H37">
        <f>G37*1.2</f>
        <v>496.79999999999995</v>
      </c>
      <c r="I37" s="4"/>
      <c r="J37" s="4"/>
      <c r="R37" s="2"/>
      <c r="X37" s="7"/>
      <c r="Y37" s="7"/>
    </row>
    <row r="38" spans="1:25" ht="14.25" customHeight="1" x14ac:dyDescent="0.3">
      <c r="F38"/>
      <c r="U38" s="29" t="s">
        <v>20</v>
      </c>
      <c r="V38" s="30"/>
      <c r="W38" s="31"/>
      <c r="X38" s="18"/>
      <c r="Y38" s="7"/>
    </row>
    <row r="39" spans="1:25" ht="38.25" customHeight="1" x14ac:dyDescent="0.3">
      <c r="S39" s="10"/>
      <c r="T39" s="10"/>
      <c r="U39" s="29" t="s">
        <v>21</v>
      </c>
      <c r="V39" s="30">
        <v>2024</v>
      </c>
      <c r="W39" s="31"/>
      <c r="X39" s="18"/>
      <c r="Y39" s="7"/>
    </row>
    <row r="40" spans="1:25" ht="16.5" x14ac:dyDescent="0.3">
      <c r="E40" t="s">
        <v>39</v>
      </c>
      <c r="F40" t="s">
        <v>38</v>
      </c>
      <c r="G40">
        <v>372</v>
      </c>
      <c r="H40">
        <f>G40*1.2</f>
        <v>446.4</v>
      </c>
      <c r="S40" s="10"/>
      <c r="T40" s="10"/>
      <c r="U40" s="32" t="s">
        <v>22</v>
      </c>
      <c r="V40" s="33">
        <v>2006</v>
      </c>
      <c r="W40" s="31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4" t="s">
        <v>24</v>
      </c>
      <c r="V41" s="33">
        <f>V39-V40</f>
        <v>18</v>
      </c>
      <c r="W41" s="31"/>
      <c r="X41" s="18"/>
      <c r="Y41" s="7"/>
    </row>
    <row r="42" spans="1:25" ht="16.5" x14ac:dyDescent="0.3">
      <c r="S42" s="10"/>
      <c r="T42" s="10"/>
      <c r="U42" s="35"/>
      <c r="V42" s="33">
        <f>V41-60</f>
        <v>-42</v>
      </c>
      <c r="W42" s="31"/>
      <c r="X42" s="24"/>
      <c r="Y42" s="7"/>
    </row>
    <row r="43" spans="1:25" ht="16.5" x14ac:dyDescent="0.3">
      <c r="S43" s="10"/>
      <c r="T43" s="10"/>
      <c r="U43" s="35" t="s">
        <v>25</v>
      </c>
      <c r="V43" s="36">
        <f>497*2500</f>
        <v>1242500</v>
      </c>
      <c r="W43" s="31"/>
      <c r="X43" s="24"/>
      <c r="Y43" s="7"/>
    </row>
    <row r="44" spans="1:25" ht="16.5" x14ac:dyDescent="0.3">
      <c r="S44" s="10"/>
      <c r="T44" s="10"/>
      <c r="U44" s="35" t="s">
        <v>26</v>
      </c>
      <c r="V44" s="33"/>
      <c r="W44" s="31"/>
      <c r="X44" s="24"/>
      <c r="Y44" s="7"/>
    </row>
    <row r="45" spans="1:25" ht="39" customHeight="1" x14ac:dyDescent="0.3">
      <c r="P45" s="46" t="s">
        <v>41</v>
      </c>
      <c r="Q45" s="46"/>
      <c r="R45" s="46"/>
      <c r="S45" s="46"/>
      <c r="U45" s="35"/>
      <c r="V45" s="33"/>
      <c r="W45" s="31"/>
      <c r="X45" s="24"/>
      <c r="Y45" s="7"/>
    </row>
    <row r="46" spans="1:25" ht="16.5" x14ac:dyDescent="0.3">
      <c r="U46" s="35" t="s">
        <v>27</v>
      </c>
      <c r="V46" s="37">
        <f>100-10</f>
        <v>90</v>
      </c>
      <c r="W46" s="31"/>
      <c r="X46" s="25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29" t="s">
        <v>28</v>
      </c>
      <c r="V47" s="33">
        <f>V46*18/60</f>
        <v>27</v>
      </c>
      <c r="W47" s="31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29"/>
      <c r="V48" s="38">
        <f>V47%</f>
        <v>0.27</v>
      </c>
      <c r="W48" s="31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29" t="s">
        <v>29</v>
      </c>
      <c r="V49" s="39">
        <f>ROUND((V43*V48),0)</f>
        <v>335475</v>
      </c>
      <c r="W49" s="31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29" t="s">
        <v>16</v>
      </c>
      <c r="V50" s="39">
        <v>497</v>
      </c>
      <c r="W50" s="31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5" t="s">
        <v>17</v>
      </c>
      <c r="V51" s="33">
        <v>11500</v>
      </c>
      <c r="W51" s="31"/>
      <c r="X51" s="18"/>
      <c r="Y51" s="7"/>
    </row>
    <row r="52" spans="15:25" ht="16.5" x14ac:dyDescent="0.3">
      <c r="S52" s="10"/>
      <c r="T52" s="10"/>
      <c r="U52" s="35" t="s">
        <v>30</v>
      </c>
      <c r="V52" s="36">
        <f>V51*V50</f>
        <v>5715500</v>
      </c>
      <c r="W52" s="31"/>
      <c r="X52" s="24"/>
      <c r="Y52" s="7"/>
    </row>
    <row r="53" spans="15:25" ht="16.5" x14ac:dyDescent="0.3">
      <c r="S53" s="10"/>
      <c r="T53" s="10"/>
      <c r="U53" s="40" t="s">
        <v>31</v>
      </c>
      <c r="V53" s="41">
        <f>V52-V49</f>
        <v>5380025</v>
      </c>
      <c r="W53" s="42"/>
      <c r="X53" s="24"/>
      <c r="Y53" s="7"/>
    </row>
    <row r="54" spans="15:25" ht="16.5" x14ac:dyDescent="0.3">
      <c r="P54" s="13" t="s">
        <v>14</v>
      </c>
      <c r="S54" s="10"/>
      <c r="T54" s="11"/>
      <c r="U54" s="40" t="s">
        <v>32</v>
      </c>
      <c r="V54" s="41">
        <f>V53*0.9</f>
        <v>4842022.5</v>
      </c>
      <c r="W54" s="31"/>
      <c r="X54" s="26"/>
      <c r="Y54" s="7"/>
    </row>
    <row r="55" spans="15:25" ht="16.5" x14ac:dyDescent="0.3">
      <c r="S55" s="11"/>
      <c r="T55" s="10"/>
      <c r="U55" s="40" t="s">
        <v>33</v>
      </c>
      <c r="V55" s="43">
        <f>V53*0.8</f>
        <v>4304020</v>
      </c>
      <c r="W55" s="31"/>
      <c r="X55" s="27"/>
      <c r="Y55" s="7"/>
    </row>
    <row r="56" spans="15:25" ht="16.5" x14ac:dyDescent="0.3">
      <c r="S56" s="10"/>
      <c r="T56" s="10"/>
      <c r="U56" s="40" t="s">
        <v>34</v>
      </c>
      <c r="V56" s="44">
        <f>V53*0.025/12</f>
        <v>11208.385416666666</v>
      </c>
      <c r="W56" s="31"/>
      <c r="X56" s="28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4"/>
      <c r="Y57" s="7"/>
    </row>
    <row r="58" spans="15:25" ht="15.75" x14ac:dyDescent="0.25">
      <c r="U58" s="47" t="s">
        <v>39</v>
      </c>
      <c r="V58" s="22"/>
      <c r="W58" s="23"/>
      <c r="X58" s="23"/>
    </row>
    <row r="59" spans="15:25" ht="15.75" x14ac:dyDescent="0.25">
      <c r="U59" s="17"/>
      <c r="V59" s="19"/>
      <c r="W59" s="21"/>
      <c r="X59" s="21"/>
    </row>
    <row r="60" spans="15:25" ht="16.5" x14ac:dyDescent="0.3">
      <c r="U60" s="29" t="s">
        <v>20</v>
      </c>
      <c r="V60" s="30"/>
      <c r="W60" s="31"/>
      <c r="X60" s="20"/>
    </row>
    <row r="61" spans="15:25" ht="16.5" x14ac:dyDescent="0.3">
      <c r="U61" s="29" t="s">
        <v>21</v>
      </c>
      <c r="V61" s="30">
        <v>2024</v>
      </c>
      <c r="W61" s="31"/>
    </row>
    <row r="62" spans="15:25" ht="16.5" x14ac:dyDescent="0.3">
      <c r="U62" s="32" t="s">
        <v>22</v>
      </c>
      <c r="V62" s="33">
        <v>2006</v>
      </c>
      <c r="W62" s="31" t="s">
        <v>23</v>
      </c>
    </row>
    <row r="63" spans="15:25" ht="16.5" x14ac:dyDescent="0.3">
      <c r="U63" s="34" t="s">
        <v>24</v>
      </c>
      <c r="V63" s="33">
        <f>V61-V62</f>
        <v>18</v>
      </c>
      <c r="W63" s="31"/>
    </row>
    <row r="64" spans="15:25" ht="16.5" x14ac:dyDescent="0.3">
      <c r="U64" s="35"/>
      <c r="V64" s="33">
        <f>V63-60</f>
        <v>-42</v>
      </c>
      <c r="W64" s="31"/>
    </row>
    <row r="65" spans="21:23" ht="16.5" x14ac:dyDescent="0.3">
      <c r="U65" s="35" t="s">
        <v>25</v>
      </c>
      <c r="V65" s="36">
        <f>446*2500</f>
        <v>1115000</v>
      </c>
      <c r="W65" s="31"/>
    </row>
    <row r="66" spans="21:23" ht="16.5" x14ac:dyDescent="0.3">
      <c r="U66" s="35" t="s">
        <v>26</v>
      </c>
      <c r="V66" s="33"/>
      <c r="W66" s="31"/>
    </row>
    <row r="67" spans="21:23" ht="16.5" x14ac:dyDescent="0.3">
      <c r="U67" s="35"/>
      <c r="V67" s="33"/>
      <c r="W67" s="31"/>
    </row>
    <row r="68" spans="21:23" ht="16.5" x14ac:dyDescent="0.3">
      <c r="U68" s="35" t="s">
        <v>27</v>
      </c>
      <c r="V68" s="37">
        <f>100-10</f>
        <v>90</v>
      </c>
      <c r="W68" s="31"/>
    </row>
    <row r="69" spans="21:23" ht="16.5" x14ac:dyDescent="0.3">
      <c r="U69" s="29" t="s">
        <v>28</v>
      </c>
      <c r="V69" s="33">
        <f>V68*18/60</f>
        <v>27</v>
      </c>
      <c r="W69" s="31"/>
    </row>
    <row r="70" spans="21:23" ht="16.5" x14ac:dyDescent="0.3">
      <c r="U70" s="29"/>
      <c r="V70" s="38">
        <f>V69%</f>
        <v>0.27</v>
      </c>
      <c r="W70" s="31"/>
    </row>
    <row r="71" spans="21:23" ht="16.5" x14ac:dyDescent="0.3">
      <c r="U71" s="29" t="s">
        <v>29</v>
      </c>
      <c r="V71" s="39">
        <f>ROUND((V65*V70),0)</f>
        <v>301050</v>
      </c>
      <c r="W71" s="31"/>
    </row>
    <row r="72" spans="21:23" ht="16.5" x14ac:dyDescent="0.3">
      <c r="U72" s="29" t="s">
        <v>40</v>
      </c>
      <c r="V72" s="39">
        <v>446</v>
      </c>
      <c r="W72" s="31"/>
    </row>
    <row r="73" spans="21:23" ht="16.5" x14ac:dyDescent="0.3">
      <c r="U73" s="35" t="s">
        <v>17</v>
      </c>
      <c r="V73" s="33">
        <v>11500</v>
      </c>
      <c r="W73" s="31"/>
    </row>
    <row r="74" spans="21:23" ht="16.5" x14ac:dyDescent="0.3">
      <c r="U74" s="35" t="s">
        <v>30</v>
      </c>
      <c r="V74" s="36">
        <f>V73*V72</f>
        <v>5129000</v>
      </c>
      <c r="W74" s="31"/>
    </row>
    <row r="75" spans="21:23" ht="16.5" x14ac:dyDescent="0.3">
      <c r="U75" s="40" t="s">
        <v>31</v>
      </c>
      <c r="V75" s="41">
        <f>V74-V71</f>
        <v>4827950</v>
      </c>
      <c r="W75" s="42"/>
    </row>
    <row r="76" spans="21:23" ht="16.5" x14ac:dyDescent="0.3">
      <c r="U76" s="40" t="s">
        <v>32</v>
      </c>
      <c r="V76" s="41">
        <f>V75*0.9</f>
        <v>4345155</v>
      </c>
      <c r="W76" s="31"/>
    </row>
    <row r="77" spans="21:23" ht="16.5" x14ac:dyDescent="0.3">
      <c r="U77" s="40" t="s">
        <v>33</v>
      </c>
      <c r="V77" s="43">
        <f>V75*0.8</f>
        <v>3862360</v>
      </c>
      <c r="W77" s="31"/>
    </row>
    <row r="78" spans="21:23" ht="16.5" x14ac:dyDescent="0.3">
      <c r="U78" s="40" t="s">
        <v>34</v>
      </c>
      <c r="V78" s="44">
        <f>V75*0.025/12</f>
        <v>10058.229166666666</v>
      </c>
      <c r="W78" s="31"/>
    </row>
    <row r="79" spans="21:23" ht="15.75" x14ac:dyDescent="0.25">
      <c r="U79" s="17"/>
      <c r="V79" s="19"/>
      <c r="W79" s="21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3" sqref="R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0" sqref="X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9" sqref="U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2024-07-01T11:18:34Z</dcterms:modified>
</cp:coreProperties>
</file>