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V9" i="1"/>
  <c r="N16" i="1" l="1"/>
  <c r="V14" i="1" l="1"/>
  <c r="M20" i="1" l="1"/>
  <c r="S20" i="1"/>
  <c r="R20" i="1"/>
  <c r="R18" i="1"/>
  <c r="R17" i="1"/>
  <c r="R13" i="1"/>
  <c r="U13" i="1"/>
  <c r="S13" i="1"/>
  <c r="N5" i="1"/>
  <c r="U9" i="1"/>
  <c r="V7" i="1" l="1"/>
  <c r="V8" i="1"/>
  <c r="M18" i="1"/>
  <c r="M17" i="1"/>
  <c r="Q3" i="1"/>
  <c r="Q2" i="1"/>
  <c r="P3" i="1"/>
  <c r="M8" i="1"/>
  <c r="M9" i="1" s="1"/>
  <c r="M6" i="1"/>
  <c r="M4" i="1"/>
  <c r="M3" i="1"/>
  <c r="M12" i="1" s="1"/>
  <c r="M10" i="1" l="1"/>
  <c r="M11" i="1" s="1"/>
  <c r="M13" i="1" s="1"/>
  <c r="M16" i="1" s="1"/>
  <c r="V3" i="1" l="1"/>
  <c r="Y2" i="1"/>
  <c r="V2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<sst xmlns="http://schemas.openxmlformats.org/spreadsheetml/2006/main" count="18" uniqueCount="17">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</sst>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43" fontId="0" fillId="0" borderId="0" xfId="1" applyFont="1"/>
    <xf numFmtId="164" fontId="0" fillId="0" borderId="0" xfId="1" applyNumberFormat="1" applyFont="1"/>
    <xf numFmtId="43" fontId="4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Y21"/>
  <sheetViews>
    <sheetView tabSelected="1" topLeftCell="D1" workbookViewId="0">
      <selection activeCell="M20" sqref="M20"/>
    </sheetView>
  </sheetViews>
  <sheetFormatPr defaultRowHeight="15" x14ac:dyDescent="0.25"/>
  <cols>
    <col min="12" max="12" width="19.5703125" bestFit="1" customWidth="1"/>
    <col min="13" max="13" width="13.7109375" bestFit="1" customWidth="1"/>
    <col min="14" max="14" width="10" bestFit="1" customWidth="1"/>
    <col min="18" max="18" width="11.5703125" bestFit="1" customWidth="1"/>
    <col min="19" max="19" width="10" bestFit="1" customWidth="1"/>
    <col min="22" max="22" width="14.28515625" bestFit="1" customWidth="1"/>
  </cols>
  <sheetData>
    <row r="1" spans="12:25" ht="16.5" x14ac:dyDescent="0.3">
      <c r="L1" s="1" t="s">
        <v>0</v>
      </c>
      <c r="M1" s="2">
        <v>32500</v>
      </c>
      <c r="P1">
        <v>2024</v>
      </c>
      <c r="Q1">
        <v>30250</v>
      </c>
    </row>
    <row r="2" spans="12:25" ht="82.5" x14ac:dyDescent="0.3">
      <c r="L2" s="3" t="s">
        <v>1</v>
      </c>
      <c r="M2" s="2">
        <v>3000</v>
      </c>
      <c r="P2">
        <v>2016</v>
      </c>
      <c r="Q2">
        <f>Q1/100*110</f>
        <v>33275</v>
      </c>
      <c r="T2">
        <v>1001</v>
      </c>
      <c r="U2">
        <v>56.22</v>
      </c>
      <c r="V2">
        <f>U2*10.764</f>
        <v>605.15207999999996</v>
      </c>
      <c r="X2">
        <v>67.459999999999994</v>
      </c>
      <c r="Y2">
        <f>X2*10.764</f>
        <v>726.13943999999992</v>
      </c>
    </row>
    <row r="3" spans="12:25" ht="16.5" x14ac:dyDescent="0.3">
      <c r="L3" s="1" t="s">
        <v>2</v>
      </c>
      <c r="M3" s="2">
        <f>M1-M2</f>
        <v>29500</v>
      </c>
      <c r="P3">
        <f>P1-P2</f>
        <v>8</v>
      </c>
      <c r="Q3">
        <f>Q2/10.764</f>
        <v>3091.32292827945</v>
      </c>
      <c r="T3">
        <v>1002</v>
      </c>
      <c r="U3">
        <v>54.46</v>
      </c>
      <c r="V3">
        <f>U3*10.764</f>
        <v>586.20744000000002</v>
      </c>
    </row>
    <row r="4" spans="12:25" ht="16.5" x14ac:dyDescent="0.3">
      <c r="L4" s="1" t="s">
        <v>3</v>
      </c>
      <c r="M4" s="2">
        <f>M2*1</f>
        <v>3000</v>
      </c>
    </row>
    <row r="5" spans="12:25" ht="16.5" x14ac:dyDescent="0.3">
      <c r="L5" s="1" t="s">
        <v>4</v>
      </c>
      <c r="M5" s="4">
        <v>8</v>
      </c>
      <c r="N5">
        <f>100-M5</f>
        <v>92</v>
      </c>
    </row>
    <row r="6" spans="12:25" ht="16.5" x14ac:dyDescent="0.3">
      <c r="L6" s="1" t="s">
        <v>5</v>
      </c>
      <c r="M6" s="4">
        <f>M7-M5</f>
        <v>52</v>
      </c>
    </row>
    <row r="7" spans="12:25" ht="16.5" x14ac:dyDescent="0.3">
      <c r="L7" s="1" t="s">
        <v>6</v>
      </c>
      <c r="M7" s="4">
        <v>60</v>
      </c>
      <c r="U7">
        <v>605</v>
      </c>
      <c r="V7">
        <f t="shared" ref="V7:V8" si="0">U7*1.2</f>
        <v>726</v>
      </c>
    </row>
    <row r="8" spans="12:25" ht="49.5" x14ac:dyDescent="0.3">
      <c r="L8" s="3" t="s">
        <v>7</v>
      </c>
      <c r="M8" s="4">
        <f>90*M5/M7</f>
        <v>12</v>
      </c>
      <c r="U8">
        <v>586</v>
      </c>
      <c r="V8">
        <f t="shared" si="0"/>
        <v>703.19999999999993</v>
      </c>
    </row>
    <row r="9" spans="12:25" ht="16.5" x14ac:dyDescent="0.3">
      <c r="L9" s="1"/>
      <c r="M9" s="5">
        <f>M8%</f>
        <v>0.12</v>
      </c>
      <c r="U9">
        <f>SUM(U7:U8)</f>
        <v>1191</v>
      </c>
      <c r="V9">
        <f>U9*1.2</f>
        <v>1429.2</v>
      </c>
    </row>
    <row r="10" spans="12:25" ht="16.5" x14ac:dyDescent="0.3">
      <c r="L10" s="1" t="s">
        <v>8</v>
      </c>
      <c r="M10" s="2">
        <f>M4*M9</f>
        <v>360</v>
      </c>
    </row>
    <row r="11" spans="12:25" ht="16.5" x14ac:dyDescent="0.3">
      <c r="L11" s="1" t="s">
        <v>9</v>
      </c>
      <c r="M11" s="2">
        <f>M4-M10</f>
        <v>2640</v>
      </c>
    </row>
    <row r="12" spans="12:25" ht="16.5" x14ac:dyDescent="0.3">
      <c r="L12" s="1" t="s">
        <v>2</v>
      </c>
      <c r="M12" s="2">
        <f>M3</f>
        <v>29500</v>
      </c>
      <c r="R12" s="12">
        <v>146260</v>
      </c>
      <c r="S12" s="12"/>
      <c r="T12" s="12"/>
      <c r="U12" s="12"/>
      <c r="V12" s="12">
        <v>1429</v>
      </c>
    </row>
    <row r="13" spans="12:25" ht="16.5" x14ac:dyDescent="0.3">
      <c r="L13" s="1" t="s">
        <v>10</v>
      </c>
      <c r="M13" s="2">
        <f>M12+M11</f>
        <v>32140</v>
      </c>
      <c r="R13" s="12">
        <f>R12/100*105</f>
        <v>153573</v>
      </c>
      <c r="S13" s="13">
        <f>R13/10.764</f>
        <v>14267.279821627648</v>
      </c>
      <c r="T13" s="12"/>
      <c r="U13" s="14">
        <f>R13-R12</f>
        <v>7313</v>
      </c>
      <c r="V13" s="12">
        <v>13627</v>
      </c>
    </row>
    <row r="14" spans="12:25" ht="16.5" x14ac:dyDescent="0.3">
      <c r="L14" s="1"/>
      <c r="M14" s="4"/>
      <c r="R14" s="12"/>
      <c r="S14" s="13"/>
      <c r="T14" s="12"/>
      <c r="U14" s="12"/>
      <c r="V14" s="12">
        <f>V13*V12</f>
        <v>19472983</v>
      </c>
    </row>
    <row r="15" spans="12:25" ht="16.5" x14ac:dyDescent="0.3">
      <c r="L15" s="6" t="s">
        <v>11</v>
      </c>
      <c r="M15" s="7">
        <v>1191</v>
      </c>
      <c r="R15" s="12">
        <v>67380</v>
      </c>
      <c r="S15" s="13"/>
      <c r="T15" s="12"/>
      <c r="U15" s="12"/>
      <c r="V15" s="12"/>
    </row>
    <row r="16" spans="12:25" ht="16.5" x14ac:dyDescent="0.3">
      <c r="L16" s="6" t="s">
        <v>12</v>
      </c>
      <c r="M16" s="8">
        <f>M13*M15</f>
        <v>38278740</v>
      </c>
      <c r="N16" s="15">
        <f>M16/1429</f>
        <v>26787.081875437369</v>
      </c>
      <c r="R16" s="12"/>
      <c r="S16" s="13"/>
      <c r="T16" s="12"/>
      <c r="U16" s="12"/>
      <c r="V16" s="12"/>
    </row>
    <row r="17" spans="12:22" ht="16.5" x14ac:dyDescent="0.3">
      <c r="L17" s="9" t="s">
        <v>13</v>
      </c>
      <c r="M17" s="10">
        <f>M16*90%</f>
        <v>34450866</v>
      </c>
      <c r="R17" s="12">
        <f>R13-R15</f>
        <v>86193</v>
      </c>
      <c r="S17" s="13"/>
      <c r="T17" s="12"/>
      <c r="U17" s="12"/>
      <c r="V17" s="12"/>
    </row>
    <row r="18" spans="12:22" ht="16.5" x14ac:dyDescent="0.3">
      <c r="L18" s="9" t="s">
        <v>14</v>
      </c>
      <c r="M18" s="10">
        <f>M16*80%</f>
        <v>30622992</v>
      </c>
      <c r="R18" s="12">
        <f>R17*92%</f>
        <v>79297.56</v>
      </c>
      <c r="S18" s="13"/>
      <c r="T18" s="12"/>
      <c r="U18" s="12"/>
      <c r="V18" s="12"/>
    </row>
    <row r="19" spans="12:22" ht="16.5" x14ac:dyDescent="0.3">
      <c r="L19" s="9" t="s">
        <v>15</v>
      </c>
      <c r="M19" s="10">
        <f>1429*M2</f>
        <v>4287000</v>
      </c>
      <c r="R19" s="12"/>
      <c r="S19" s="13"/>
      <c r="T19" s="12"/>
      <c r="U19" s="12"/>
      <c r="V19" s="12"/>
    </row>
    <row r="20" spans="12:22" ht="16.5" x14ac:dyDescent="0.3">
      <c r="L20" s="11" t="s">
        <v>16</v>
      </c>
      <c r="M20" s="10">
        <f>M16*0.025/12</f>
        <v>79747.375</v>
      </c>
      <c r="R20" s="13">
        <f>R18+R15</f>
        <v>146677.56</v>
      </c>
      <c r="S20" s="13">
        <f>R20/10.764</f>
        <v>13626.677814938685</v>
      </c>
      <c r="T20" s="12"/>
      <c r="U20" s="12"/>
      <c r="V20" s="12"/>
    </row>
    <row r="21" spans="12:22" x14ac:dyDescent="0.25">
      <c r="R21" s="12"/>
      <c r="S21" s="12"/>
      <c r="T21" s="12"/>
      <c r="U21" s="12"/>
      <c r="V21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2024-07-04T05:11:58Z</dcterms:modified>
</cp:coreProperties>
</file>