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846914F-3749-40A8-A254-94E782496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5" sheetId="8" r:id="rId4"/>
    <sheet name="Sheet6" sheetId="9" r:id="rId5"/>
    <sheet name="Sheet7" sheetId="10" r:id="rId6"/>
    <sheet name="Sheet9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M9" i="1"/>
  <c r="K8" i="1"/>
  <c r="J10" i="1"/>
  <c r="J8" i="1"/>
  <c r="J7" i="1"/>
  <c r="G14" i="1"/>
  <c r="E14" i="1"/>
  <c r="D19" i="1"/>
  <c r="D18" i="1"/>
  <c r="A34" i="1"/>
  <c r="H34" i="1"/>
  <c r="A33" i="1"/>
  <c r="D17" i="1"/>
  <c r="G6" i="1"/>
  <c r="F7" i="1"/>
  <c r="F6" i="1"/>
  <c r="H6" i="1" s="1"/>
  <c r="H7" i="1" s="1"/>
  <c r="C37" i="1"/>
  <c r="C36" i="1"/>
  <c r="H28" i="1"/>
  <c r="H27" i="1"/>
  <c r="H26" i="1"/>
  <c r="H25" i="1"/>
  <c r="I27" i="1"/>
  <c r="H29" i="1"/>
  <c r="C38" i="1"/>
  <c r="F35" i="1"/>
  <c r="G35" i="1" s="1"/>
  <c r="F39" i="1"/>
  <c r="G39" i="1" s="1"/>
  <c r="C39" i="1"/>
  <c r="F38" i="1"/>
  <c r="F36" i="1"/>
  <c r="B10" i="1"/>
  <c r="B11" i="1" s="1"/>
  <c r="B8" i="1"/>
  <c r="B6" i="1"/>
  <c r="B5" i="1"/>
  <c r="B14" i="1" s="1"/>
  <c r="F10" i="1" l="1"/>
  <c r="G36" i="1"/>
  <c r="G38" i="1"/>
  <c r="B12" i="1"/>
  <c r="B13" i="1" s="1"/>
  <c r="C35" i="1"/>
  <c r="C34" i="1"/>
  <c r="C33" i="1"/>
  <c r="B15" i="1" l="1"/>
  <c r="I29" i="1"/>
  <c r="H33" i="1" l="1"/>
  <c r="C15" i="1"/>
  <c r="C17" i="1" s="1"/>
  <c r="B17" i="1"/>
  <c r="I35" i="1"/>
  <c r="I28" i="1"/>
  <c r="I25" i="1" l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H3" i="1" l="1"/>
</calcChain>
</file>

<file path=xl/sharedStrings.xml><?xml version="1.0" encoding="utf-8"?>
<sst xmlns="http://schemas.openxmlformats.org/spreadsheetml/2006/main" count="34" uniqueCount="32">
  <si>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</si>
  <si>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</si>
  <si>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</si>
  <si>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</si>
  <si>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</si>
  <si>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</si>
  <si>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</si>
  <si>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</si>
  <si>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</si>
  <si>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</si>
  <si>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</si>
  <si>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</si>
  <si>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</si>
  <si>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</si>
  <si>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</si>
  <si>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</si>
  <si>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</si>
  <si>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</si>
  <si>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</si>
  <si>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</si>
  <si>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</si>
  <si>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</si>
  <si>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</si>
  <si>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</si>
  <si>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</si>
  <si>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SB</t>
  </si>
  <si>
    <t>DB</t>
  </si>
  <si>
    <t>FB</t>
  </si>
  <si>
    <t>Terrace</t>
  </si>
  <si>
    <t>Total Value</t>
  </si>
  <si>
    <t>Flat Value</t>
  </si>
  <si>
    <t>Terrace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</si>
</sst>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4" fillId="0" borderId="0" xfId="0" applyNumberFormat="1" applyFont="1"/>
    <xf numFmtId="0" fontId="15" fillId="2" borderId="0" xfId="0" applyFont="1" applyFill="1"/>
    <xf numFmtId="0" fontId="0" fillId="3" borderId="0" xfId="0" applyFill="1"/>
    <xf numFmtId="0" fontId="15" fillId="3" borderId="0" xfId="0" applyFont="1" applyFill="1"/>
    <xf numFmtId="43" fontId="3" fillId="0" borderId="0" xfId="0" applyNumberFormat="1" applyFont="1"/>
    <xf numFmtId="0" fontId="0" fillId="0" borderId="7" xfId="0" applyBorder="1"/>
    <xf numFmtId="43" fontId="0" fillId="0" borderId="6" xfId="0" applyNumberFormat="1" applyBorder="1"/>
    <xf numFmtId="0" fontId="0" fillId="0" borderId="6" xfId="1" applyNumberFormat="1" applyFont="1" applyBorder="1"/>
    <xf numFmtId="0" fontId="0" fillId="0" borderId="8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105981</xdr:colOff>
      <xdr:row>33</xdr:row>
      <xdr:rowOff>124720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DD17B1-D308-4631-91F1-8BAEB18F4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40381" cy="6411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39296</xdr:colOff>
      <xdr:row>33</xdr:row>
      <xdr:rowOff>29456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CD7E3-804F-4E0A-AB2B-78EBC1CFE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3696" cy="6315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 t="s">
        <v>30</v>
      </c>
      <c r="C2" s="27" t="s">
        <v>31</v>
      </c>
      <c r="D2" s="11" t="s">
        <v>29</v>
      </c>
      <c r="E2" t="s">
        <v>13</v>
      </c>
    </row>
    <row r="3" spans="1:17" ht="16.5" x14ac:dyDescent="0.3">
      <c r="A3" s="16" t="s">
        <v>0</v>
      </c>
      <c r="B3" s="28">
        <v>10000</v>
      </c>
      <c r="C3" s="17"/>
      <c r="D3" s="59"/>
      <c r="E3" s="57"/>
      <c r="F3">
        <v>2023</v>
      </c>
      <c r="G3" s="3">
        <v>2024</v>
      </c>
      <c r="H3" s="4">
        <f>G3-F3</f>
        <v>1</v>
      </c>
      <c r="L3" s="3"/>
      <c r="M3" s="4"/>
    </row>
    <row r="4" spans="1:17" ht="33" x14ac:dyDescent="0.3">
      <c r="A4" s="18" t="s">
        <v>1</v>
      </c>
      <c r="B4" s="28">
        <v>2600</v>
      </c>
      <c r="C4" s="17"/>
      <c r="D4" s="59"/>
      <c r="E4" s="57"/>
      <c r="F4" s="40"/>
      <c r="G4" s="3"/>
      <c r="H4" s="4"/>
      <c r="K4" s="35"/>
      <c r="L4" s="3"/>
      <c r="M4" s="4"/>
    </row>
    <row r="5" spans="1:17" ht="16.5" x14ac:dyDescent="0.3">
      <c r="A5" s="16" t="s">
        <v>2</v>
      </c>
      <c r="B5" s="28">
        <f>B3-B4</f>
        <v>7400</v>
      </c>
      <c r="C5" s="17"/>
      <c r="D5" s="59"/>
      <c r="E5" s="57"/>
      <c r="F5" s="41" t="s">
        <v>22</v>
      </c>
      <c r="G5" s="56" t="s">
        <v>23</v>
      </c>
      <c r="H5" s="14"/>
      <c r="M5" s="44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2600</v>
      </c>
      <c r="C6" s="17"/>
      <c r="D6" s="59"/>
      <c r="E6" s="57"/>
      <c r="F6" s="6">
        <f>21.084*10.764</f>
        <v>226.94817599999999</v>
      </c>
      <c r="G6" s="3">
        <f>35.05*10.764</f>
        <v>377.27819999999997</v>
      </c>
      <c r="H6" s="14">
        <f>F6*1.2</f>
        <v>272.33781119999998</v>
      </c>
      <c r="J6">
        <v>440</v>
      </c>
      <c r="M6" s="44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59"/>
      <c r="E7" s="58" t="s">
        <v>27</v>
      </c>
      <c r="F7">
        <f>7.522*10.764</f>
        <v>80.966808</v>
      </c>
      <c r="G7" s="3"/>
      <c r="H7" s="5">
        <f>H6+F7+F8</f>
        <v>377.30461919999999</v>
      </c>
      <c r="J7">
        <f>J6*1.1</f>
        <v>484.00000000000006</v>
      </c>
      <c r="M7" s="45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59"/>
      <c r="E8" s="58" t="s">
        <v>26</v>
      </c>
      <c r="F8" s="6">
        <v>24</v>
      </c>
      <c r="G8" s="55"/>
      <c r="H8" s="5"/>
      <c r="I8" s="6"/>
      <c r="J8">
        <f>J7*1.3</f>
        <v>629.20000000000005</v>
      </c>
      <c r="K8">
        <f>J8/J6</f>
        <v>1.4300000000000002</v>
      </c>
      <c r="M8" s="45">
        <v>332</v>
      </c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59"/>
      <c r="E9" s="58" t="s">
        <v>28</v>
      </c>
      <c r="F9" s="6">
        <v>108</v>
      </c>
      <c r="G9" s="32"/>
      <c r="H9" s="13"/>
      <c r="J9" s="34">
        <v>6500</v>
      </c>
      <c r="M9" s="45">
        <f>J8/M8</f>
        <v>1.8951807228915665</v>
      </c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59"/>
      <c r="E10" s="58"/>
      <c r="F10" s="13">
        <f>SUM(F6:F9)</f>
        <v>439.914984</v>
      </c>
      <c r="G10" s="51"/>
      <c r="H10" s="13"/>
      <c r="I10" s="31"/>
      <c r="J10" s="34">
        <f>J9*J8</f>
        <v>4089800.0000000005</v>
      </c>
      <c r="K10" s="34"/>
      <c r="L10" s="30"/>
      <c r="M10" s="45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2"/>
      <c r="G11" s="13"/>
      <c r="H11" s="31"/>
      <c r="I11" s="31"/>
      <c r="J11" s="34"/>
      <c r="K11" s="34"/>
      <c r="L11" s="30"/>
      <c r="M11" s="46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3"/>
      <c r="G12" s="13"/>
      <c r="H12" s="31"/>
      <c r="I12" s="31"/>
      <c r="J12" s="34"/>
      <c r="K12" s="34"/>
      <c r="L12" s="30"/>
      <c r="M12" s="44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2600</v>
      </c>
      <c r="C13" s="21"/>
      <c r="D13" s="43"/>
      <c r="E13" t="s">
        <v>24</v>
      </c>
      <c r="G13" s="13"/>
      <c r="H13" s="50"/>
      <c r="I13" s="31"/>
      <c r="J13" s="34"/>
      <c r="K13" s="34"/>
      <c r="L13" s="30"/>
      <c r="M13" s="44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7400</v>
      </c>
      <c r="C14" s="17"/>
      <c r="D14" s="10"/>
      <c r="E14" s="6">
        <f>212</f>
        <v>212</v>
      </c>
      <c r="F14">
        <v>343</v>
      </c>
      <c r="G14" s="13">
        <f>F14+E14</f>
        <v>555</v>
      </c>
      <c r="H14" s="31"/>
      <c r="I14" s="31"/>
      <c r="J14" s="34"/>
      <c r="K14" s="34"/>
      <c r="L14" s="30"/>
      <c r="M14" s="44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10000</v>
      </c>
      <c r="C15" s="17">
        <f>B15*40%</f>
        <v>4000</v>
      </c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332</v>
      </c>
      <c r="C16" s="38">
        <v>108</v>
      </c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3320000</v>
      </c>
      <c r="C17" s="23">
        <f>C15*C16</f>
        <v>432000</v>
      </c>
      <c r="D17" s="23">
        <f>B17+C17</f>
        <v>3752000</v>
      </c>
      <c r="E17" s="5"/>
      <c r="F17" s="36"/>
      <c r="G17" s="5"/>
      <c r="H17" s="6"/>
      <c r="M17" s="5"/>
      <c r="N17" s="6"/>
    </row>
    <row r="18" spans="1:14" ht="16.5" x14ac:dyDescent="0.3">
      <c r="A18" s="16" t="s">
        <v>12</v>
      </c>
      <c r="B18" s="24"/>
      <c r="C18" s="17"/>
      <c r="D18" s="10">
        <f>B4*G6</f>
        <v>980923.32</v>
      </c>
      <c r="E18" s="6"/>
      <c r="F18" s="5"/>
    </row>
    <row r="19" spans="1:14" ht="16.5" x14ac:dyDescent="0.3">
      <c r="A19" s="19" t="s">
        <v>16</v>
      </c>
      <c r="B19" s="24"/>
      <c r="C19" s="39"/>
      <c r="D19" s="10">
        <f>D17*0.025/12</f>
        <v>7816.666666666667</v>
      </c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 t="s">
        <v>25</v>
      </c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f>D25/1.5</f>
        <v>340</v>
      </c>
      <c r="C25" s="8"/>
      <c r="D25" s="8">
        <v>510</v>
      </c>
      <c r="E25" s="8">
        <v>3242000</v>
      </c>
      <c r="F25" s="10">
        <f t="shared" ref="F25:F31" si="0">E25/B25</f>
        <v>9535.2941176470595</v>
      </c>
      <c r="G25" s="10"/>
      <c r="H25" s="10">
        <f>E25/D25</f>
        <v>6356.8627450980393</v>
      </c>
      <c r="I25" s="8">
        <f>C25/B25</f>
        <v>0</v>
      </c>
      <c r="J25" s="15"/>
    </row>
    <row r="26" spans="1:14" ht="17.25" x14ac:dyDescent="0.3">
      <c r="B26" s="9"/>
      <c r="C26" s="8"/>
      <c r="D26" s="8"/>
      <c r="E26" s="8"/>
      <c r="F26" s="10" t="e">
        <f t="shared" si="0"/>
        <v>#DIV/0!</v>
      </c>
      <c r="G26" s="10" t="e">
        <f>E26/C26</f>
        <v>#DIV/0!</v>
      </c>
      <c r="H26" s="10" t="e">
        <f>E26/D26</f>
        <v>#DIV/0!</v>
      </c>
      <c r="I26" s="8" t="e">
        <f>C26/B26</f>
        <v>#DIV/0!</v>
      </c>
      <c r="J26" s="15"/>
    </row>
    <row r="27" spans="1:14" x14ac:dyDescent="0.25">
      <c r="B27" s="9"/>
      <c r="C27" s="8"/>
      <c r="D27" s="8"/>
      <c r="E27" s="10"/>
      <c r="F27" s="10" t="e">
        <f t="shared" si="0"/>
        <v>#DIV/0!</v>
      </c>
      <c r="G27" s="10" t="e">
        <f t="shared" ref="G27:G31" si="1">E27/C27</f>
        <v>#DIV/0!</v>
      </c>
      <c r="H27" s="10" t="e">
        <f>E27/D27</f>
        <v>#DIV/0!</v>
      </c>
      <c r="I27" s="8" t="e">
        <f>D28/B28</f>
        <v>#DIV/0!</v>
      </c>
    </row>
    <row r="28" spans="1:14" x14ac:dyDescent="0.25">
      <c r="B28" s="9"/>
      <c r="C28" s="8"/>
      <c r="D28" s="8"/>
      <c r="E28" s="10"/>
      <c r="F28" s="10" t="e">
        <f t="shared" si="0"/>
        <v>#DIV/0!</v>
      </c>
      <c r="G28" s="10" t="e">
        <f t="shared" si="1"/>
        <v>#DIV/0!</v>
      </c>
      <c r="H28" s="10" t="e">
        <f>E28/D28</f>
        <v>#DIV/0!</v>
      </c>
      <c r="I28" s="8" t="e">
        <f>#REF!/B28</f>
        <v>#REF!</v>
      </c>
    </row>
    <row r="29" spans="1:14" x14ac:dyDescent="0.25">
      <c r="B29" s="9"/>
      <c r="C29" s="25"/>
      <c r="D29" s="25"/>
      <c r="E29" s="10"/>
      <c r="F29" s="26" t="e">
        <f t="shared" si="0"/>
        <v>#DIV/0!</v>
      </c>
      <c r="G29" s="10" t="e">
        <f t="shared" si="1"/>
        <v>#DIV/0!</v>
      </c>
      <c r="H29" s="26" t="e">
        <f>E29/D29</f>
        <v>#DIV/0!</v>
      </c>
      <c r="I29" s="8" t="e">
        <f>C29/B29</f>
        <v>#DIV/0!</v>
      </c>
    </row>
    <row r="30" spans="1:14" x14ac:dyDescent="0.25">
      <c r="E30" s="26"/>
      <c r="F30" s="26" t="e">
        <f t="shared" si="0"/>
        <v>#DIV/0!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</row>
    <row r="33" spans="1:9" x14ac:dyDescent="0.25">
      <c r="A33">
        <f>29*10.764</f>
        <v>312.15600000000001</v>
      </c>
      <c r="B33">
        <v>3200000</v>
      </c>
      <c r="C33">
        <f t="shared" ref="C33:C39" si="2">B33/A33</f>
        <v>10251.284614103204</v>
      </c>
      <c r="D33">
        <v>399000</v>
      </c>
      <c r="E33">
        <v>30000</v>
      </c>
      <c r="F33">
        <f>E33+D33+B33</f>
        <v>3629000</v>
      </c>
      <c r="G33">
        <f>F33/A33</f>
        <v>11625.597457681415</v>
      </c>
      <c r="H33" s="6">
        <f>B15/C33</f>
        <v>0.97548750000000006</v>
      </c>
    </row>
    <row r="34" spans="1:9" x14ac:dyDescent="0.25">
      <c r="A34">
        <f>39*10.764</f>
        <v>419.79599999999999</v>
      </c>
      <c r="B34">
        <v>4090000</v>
      </c>
      <c r="C34" s="53">
        <f t="shared" si="2"/>
        <v>9742.827468579977</v>
      </c>
      <c r="D34">
        <v>729800</v>
      </c>
      <c r="E34">
        <v>30000</v>
      </c>
      <c r="F34">
        <f>E34+D34+B34</f>
        <v>4849800</v>
      </c>
      <c r="G34">
        <f>F34/A34</f>
        <v>11552.754194894664</v>
      </c>
      <c r="H34" s="6">
        <f>A34/1.2</f>
        <v>349.83</v>
      </c>
    </row>
    <row r="35" spans="1:9" x14ac:dyDescent="0.25">
      <c r="B35" s="53"/>
      <c r="C35" s="53" t="e">
        <f t="shared" si="2"/>
        <v>#DIV/0!</v>
      </c>
      <c r="D35">
        <v>835500</v>
      </c>
      <c r="E35">
        <v>30000</v>
      </c>
      <c r="F35">
        <f>E35+D35+B35</f>
        <v>865500</v>
      </c>
      <c r="G35" t="e">
        <f>F35/A35</f>
        <v>#DIV/0!</v>
      </c>
      <c r="I35" s="6" t="e">
        <f>B15/C35</f>
        <v>#DIV/0!</v>
      </c>
    </row>
    <row r="36" spans="1:9" x14ac:dyDescent="0.25">
      <c r="B36" s="53"/>
      <c r="C36" s="53" t="e">
        <f t="shared" si="2"/>
        <v>#DIV/0!</v>
      </c>
      <c r="D36" s="49">
        <v>1248000</v>
      </c>
      <c r="E36" s="49">
        <v>30000</v>
      </c>
      <c r="F36" s="49">
        <f>E36+D36+B36</f>
        <v>1278000</v>
      </c>
      <c r="G36" s="49" t="e">
        <f>F36/A36</f>
        <v>#DIV/0!</v>
      </c>
    </row>
    <row r="37" spans="1:9" ht="15.75" x14ac:dyDescent="0.25">
      <c r="A37" s="54"/>
      <c r="B37" s="53"/>
      <c r="C37" s="53" t="e">
        <f t="shared" si="2"/>
        <v>#DIV/0!</v>
      </c>
    </row>
    <row r="38" spans="1:9" ht="15.75" x14ac:dyDescent="0.25">
      <c r="A38" s="52"/>
      <c r="B38" s="49"/>
      <c r="C38" s="49" t="e">
        <f t="shared" si="2"/>
        <v>#DIV/0!</v>
      </c>
      <c r="D38" s="49">
        <v>1194000</v>
      </c>
      <c r="E38" s="49">
        <v>30000</v>
      </c>
      <c r="F38" s="49">
        <f>E38+D38+B38</f>
        <v>1224000</v>
      </c>
      <c r="G38" s="49" t="e">
        <f>F38/A38</f>
        <v>#DIV/0!</v>
      </c>
    </row>
    <row r="39" spans="1:9" ht="15.75" x14ac:dyDescent="0.25">
      <c r="A39" s="47"/>
      <c r="B39" s="48"/>
      <c r="C39" s="49" t="e">
        <f t="shared" si="2"/>
        <v>#DIV/0!</v>
      </c>
      <c r="D39" s="49">
        <v>1220500</v>
      </c>
      <c r="E39" s="49">
        <v>30000</v>
      </c>
      <c r="F39" s="49">
        <f>E39+D39+B39</f>
        <v>1250500</v>
      </c>
      <c r="G39" s="49" t="e">
        <f>F39/A39</f>
        <v>#DIV/0!</v>
      </c>
    </row>
    <row r="40" spans="1:9" ht="15.75" x14ac:dyDescent="0.25">
      <c r="A40" s="30"/>
    </row>
    <row r="41" spans="1:9" ht="15.75" x14ac:dyDescent="0.25">
      <c r="A41" s="30"/>
    </row>
    <row r="42" spans="1:9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Sheet2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2024-07-01T12:26:54Z</dcterms:modified>
</cp:coreProperties>
</file>