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Dwarka Rukmini\"/>
    </mc:Choice>
  </mc:AlternateContent>
  <xr:revisionPtr revIDLastSave="0" documentId="13_ncr:1_{68F85DA7-7804-48C1-962C-B11B8D7080B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warka Rukmini" sheetId="87" r:id="rId1"/>
    <sheet name="Total" sheetId="107" r:id="rId2"/>
    <sheet name="Rera" sheetId="92" r:id="rId3"/>
    <sheet name="Typical Floor" sheetId="85" r:id="rId4"/>
    <sheet name="IGR" sheetId="97" r:id="rId5"/>
    <sheet name="RR" sheetId="98" r:id="rId6"/>
  </sheets>
  <definedNames>
    <definedName name="_xlnm._FilterDatabase" localSheetId="0" hidden="1">'Dwarka Rukmini'!$D$2:$D$46</definedName>
  </definedNames>
  <calcPr calcId="191029"/>
</workbook>
</file>

<file path=xl/calcChain.xml><?xml version="1.0" encoding="utf-8"?>
<calcChain xmlns="http://schemas.openxmlformats.org/spreadsheetml/2006/main">
  <c r="O51" i="87" l="1"/>
  <c r="C2" i="107"/>
  <c r="L5" i="97"/>
  <c r="M5" i="97"/>
  <c r="L6" i="97"/>
  <c r="I5" i="97"/>
  <c r="I7" i="97"/>
  <c r="G5" i="97"/>
  <c r="G7" i="97"/>
  <c r="F5" i="97"/>
  <c r="F6" i="97"/>
  <c r="G6" i="97" s="1"/>
  <c r="M4" i="97"/>
  <c r="L4" i="97"/>
  <c r="I4" i="97"/>
  <c r="G4" i="97"/>
  <c r="F4" i="97"/>
  <c r="L3" i="97"/>
  <c r="F3" i="97"/>
  <c r="G3" i="97" s="1"/>
  <c r="I3" i="97" s="1"/>
  <c r="L2" i="87"/>
  <c r="N2" i="87"/>
  <c r="K2" i="87"/>
  <c r="J3" i="87"/>
  <c r="J4" i="87" s="1"/>
  <c r="J5" i="87" s="1"/>
  <c r="J6" i="87" s="1"/>
  <c r="J7" i="87" s="1"/>
  <c r="J8" i="87" s="1"/>
  <c r="I6" i="97" l="1"/>
  <c r="M6" i="97"/>
  <c r="M3" i="97"/>
  <c r="J9" i="87"/>
  <c r="J10" i="87" s="1"/>
  <c r="J11" i="87" l="1"/>
  <c r="J12" i="87" l="1"/>
  <c r="J13" i="87" l="1"/>
  <c r="J14" i="87" l="1"/>
  <c r="J15" i="87" l="1"/>
  <c r="J16" i="87" s="1"/>
  <c r="J17" i="87" s="1"/>
  <c r="J18" i="87" s="1"/>
  <c r="J19" i="87" s="1"/>
  <c r="J20" i="87" s="1"/>
  <c r="J21" i="87" s="1"/>
  <c r="J22" i="87" s="1"/>
  <c r="J23" i="87" s="1"/>
  <c r="J24" i="87" s="1"/>
  <c r="J25" i="87" s="1"/>
  <c r="J26" i="87" s="1"/>
  <c r="J27" i="87" s="1"/>
  <c r="J28" i="87" s="1"/>
  <c r="J29" i="87" s="1"/>
  <c r="J30" i="87" s="1"/>
  <c r="J31" i="87" s="1"/>
  <c r="J32" i="87" s="1"/>
  <c r="J33" i="87" s="1"/>
  <c r="J34" i="87" s="1"/>
  <c r="J35" i="87" s="1"/>
  <c r="J36" i="87" s="1"/>
  <c r="J37" i="87" s="1"/>
  <c r="J38" i="87" s="1"/>
  <c r="J39" i="87" s="1"/>
  <c r="J40" i="87" s="1"/>
  <c r="J41" i="87" s="1"/>
  <c r="J42" i="87" s="1"/>
  <c r="J43" i="87" s="1"/>
  <c r="J44" i="87" s="1"/>
  <c r="J45" i="87" s="1"/>
  <c r="O4" i="85" l="1"/>
  <c r="O3" i="85"/>
  <c r="E46" i="87" l="1"/>
  <c r="F46" i="87"/>
  <c r="G46" i="87"/>
  <c r="H3" i="87"/>
  <c r="H4" i="87"/>
  <c r="H5" i="87"/>
  <c r="H6" i="87"/>
  <c r="H7" i="87"/>
  <c r="H8" i="87"/>
  <c r="H9" i="87"/>
  <c r="H10" i="87"/>
  <c r="H11" i="87"/>
  <c r="H12" i="87"/>
  <c r="H13" i="87"/>
  <c r="H14" i="87"/>
  <c r="H15" i="87"/>
  <c r="H16" i="87"/>
  <c r="H17" i="87"/>
  <c r="H18" i="87"/>
  <c r="H19" i="87"/>
  <c r="I19" i="87" s="1"/>
  <c r="N19" i="87" s="1"/>
  <c r="H20" i="87"/>
  <c r="I20" i="87" s="1"/>
  <c r="N20" i="87" s="1"/>
  <c r="H21" i="87"/>
  <c r="I21" i="87" s="1"/>
  <c r="N21" i="87" s="1"/>
  <c r="H22" i="87"/>
  <c r="I22" i="87" s="1"/>
  <c r="N22" i="87" s="1"/>
  <c r="H23" i="87"/>
  <c r="I23" i="87" s="1"/>
  <c r="N23" i="87" s="1"/>
  <c r="H24" i="87"/>
  <c r="I24" i="87" s="1"/>
  <c r="N24" i="87" s="1"/>
  <c r="H25" i="87"/>
  <c r="I25" i="87" s="1"/>
  <c r="N25" i="87" s="1"/>
  <c r="H26" i="87"/>
  <c r="I26" i="87" s="1"/>
  <c r="N26" i="87" s="1"/>
  <c r="H27" i="87"/>
  <c r="I27" i="87" s="1"/>
  <c r="N27" i="87" s="1"/>
  <c r="H28" i="87"/>
  <c r="I28" i="87" s="1"/>
  <c r="N28" i="87" s="1"/>
  <c r="H29" i="87"/>
  <c r="I29" i="87" s="1"/>
  <c r="N29" i="87" s="1"/>
  <c r="H30" i="87"/>
  <c r="I30" i="87" s="1"/>
  <c r="N30" i="87" s="1"/>
  <c r="H31" i="87"/>
  <c r="I31" i="87" s="1"/>
  <c r="N31" i="87" s="1"/>
  <c r="H32" i="87"/>
  <c r="I32" i="87" s="1"/>
  <c r="N32" i="87" s="1"/>
  <c r="H33" i="87"/>
  <c r="I33" i="87" s="1"/>
  <c r="N33" i="87" s="1"/>
  <c r="H34" i="87"/>
  <c r="I34" i="87" s="1"/>
  <c r="N34" i="87" s="1"/>
  <c r="H35" i="87"/>
  <c r="I35" i="87" s="1"/>
  <c r="N35" i="87" s="1"/>
  <c r="H36" i="87"/>
  <c r="I36" i="87" s="1"/>
  <c r="N36" i="87" s="1"/>
  <c r="H37" i="87"/>
  <c r="I37" i="87" s="1"/>
  <c r="N37" i="87" s="1"/>
  <c r="H38" i="87"/>
  <c r="I38" i="87" s="1"/>
  <c r="N38" i="87" s="1"/>
  <c r="H39" i="87"/>
  <c r="I39" i="87" s="1"/>
  <c r="N39" i="87" s="1"/>
  <c r="H40" i="87"/>
  <c r="I40" i="87" s="1"/>
  <c r="N40" i="87" s="1"/>
  <c r="H41" i="87"/>
  <c r="I41" i="87" s="1"/>
  <c r="N41" i="87" s="1"/>
  <c r="H42" i="87"/>
  <c r="I42" i="87" s="1"/>
  <c r="N42" i="87" s="1"/>
  <c r="H43" i="87"/>
  <c r="I43" i="87" s="1"/>
  <c r="N43" i="87" s="1"/>
  <c r="H44" i="87"/>
  <c r="I44" i="87" s="1"/>
  <c r="N44" i="87" s="1"/>
  <c r="H45" i="87"/>
  <c r="I45" i="87" s="1"/>
  <c r="N45" i="87" s="1"/>
  <c r="H2" i="87"/>
  <c r="I2" i="87" s="1"/>
  <c r="K4" i="85"/>
  <c r="K8" i="85"/>
  <c r="K9" i="85"/>
  <c r="K10" i="85"/>
  <c r="K11" i="85"/>
  <c r="K12" i="85"/>
  <c r="K13" i="85"/>
  <c r="K16" i="85"/>
  <c r="K17" i="85"/>
  <c r="K18" i="85"/>
  <c r="K19" i="85"/>
  <c r="K20" i="85"/>
  <c r="K21" i="85"/>
  <c r="K24" i="85"/>
  <c r="K25" i="85"/>
  <c r="K26" i="85"/>
  <c r="K27" i="85"/>
  <c r="K28" i="85"/>
  <c r="K29" i="85"/>
  <c r="K3" i="85"/>
  <c r="H4" i="85"/>
  <c r="H8" i="85"/>
  <c r="H9" i="85"/>
  <c r="H10" i="85"/>
  <c r="H11" i="85"/>
  <c r="H12" i="85"/>
  <c r="H13" i="85"/>
  <c r="H16" i="85"/>
  <c r="H17" i="85"/>
  <c r="H18" i="85"/>
  <c r="H19" i="85"/>
  <c r="H20" i="85"/>
  <c r="H21" i="85"/>
  <c r="H24" i="85"/>
  <c r="H25" i="85"/>
  <c r="H26" i="85"/>
  <c r="H27" i="85"/>
  <c r="H28" i="85"/>
  <c r="H29" i="85"/>
  <c r="H3" i="85"/>
  <c r="E8" i="85"/>
  <c r="E9" i="85"/>
  <c r="L9" i="85" s="1"/>
  <c r="E10" i="85"/>
  <c r="L10" i="85" s="1"/>
  <c r="E11" i="85"/>
  <c r="E12" i="85"/>
  <c r="E13" i="85"/>
  <c r="L13" i="85" s="1"/>
  <c r="E16" i="85"/>
  <c r="E17" i="85"/>
  <c r="E18" i="85"/>
  <c r="E19" i="85"/>
  <c r="E20" i="85"/>
  <c r="E21" i="85"/>
  <c r="E24" i="85"/>
  <c r="E25" i="85"/>
  <c r="E26" i="85"/>
  <c r="E27" i="85"/>
  <c r="E28" i="85"/>
  <c r="E29" i="85"/>
  <c r="E4" i="85"/>
  <c r="E3" i="85"/>
  <c r="L3" i="85" s="1"/>
  <c r="I17" i="87" l="1"/>
  <c r="N17" i="87" s="1"/>
  <c r="K17" i="87"/>
  <c r="L17" i="87" s="1"/>
  <c r="M17" i="87" s="1"/>
  <c r="I9" i="87"/>
  <c r="N9" i="87" s="1"/>
  <c r="K9" i="87"/>
  <c r="L9" i="87" s="1"/>
  <c r="M9" i="87" s="1"/>
  <c r="I16" i="87"/>
  <c r="N16" i="87" s="1"/>
  <c r="K16" i="87"/>
  <c r="L16" i="87" s="1"/>
  <c r="M16" i="87" s="1"/>
  <c r="I12" i="87"/>
  <c r="N12" i="87" s="1"/>
  <c r="K12" i="87"/>
  <c r="L12" i="87" s="1"/>
  <c r="M12" i="87" s="1"/>
  <c r="I8" i="87"/>
  <c r="N8" i="87" s="1"/>
  <c r="K8" i="87"/>
  <c r="L8" i="87" s="1"/>
  <c r="M8" i="87" s="1"/>
  <c r="I4" i="87"/>
  <c r="N4" i="87" s="1"/>
  <c r="K4" i="87"/>
  <c r="L4" i="87" s="1"/>
  <c r="M4" i="87" s="1"/>
  <c r="I15" i="87"/>
  <c r="N15" i="87" s="1"/>
  <c r="K15" i="87"/>
  <c r="L15" i="87" s="1"/>
  <c r="M15" i="87" s="1"/>
  <c r="I11" i="87"/>
  <c r="N11" i="87" s="1"/>
  <c r="K11" i="87"/>
  <c r="L11" i="87" s="1"/>
  <c r="M11" i="87" s="1"/>
  <c r="I7" i="87"/>
  <c r="N7" i="87" s="1"/>
  <c r="K7" i="87"/>
  <c r="L7" i="87" s="1"/>
  <c r="M7" i="87" s="1"/>
  <c r="I3" i="87"/>
  <c r="N3" i="87" s="1"/>
  <c r="K3" i="87"/>
  <c r="L3" i="87" s="1"/>
  <c r="M3" i="87" s="1"/>
  <c r="K19" i="87"/>
  <c r="L19" i="87" s="1"/>
  <c r="I13" i="87"/>
  <c r="N13" i="87" s="1"/>
  <c r="K13" i="87"/>
  <c r="L13" i="87" s="1"/>
  <c r="M13" i="87" s="1"/>
  <c r="I5" i="87"/>
  <c r="N5" i="87" s="1"/>
  <c r="K5" i="87"/>
  <c r="L5" i="87" s="1"/>
  <c r="M5" i="87" s="1"/>
  <c r="I18" i="87"/>
  <c r="N18" i="87" s="1"/>
  <c r="K18" i="87"/>
  <c r="L18" i="87" s="1"/>
  <c r="M18" i="87" s="1"/>
  <c r="I14" i="87"/>
  <c r="N14" i="87" s="1"/>
  <c r="K14" i="87"/>
  <c r="L14" i="87" s="1"/>
  <c r="M14" i="87" s="1"/>
  <c r="I10" i="87"/>
  <c r="N10" i="87" s="1"/>
  <c r="K10" i="87"/>
  <c r="L10" i="87" s="1"/>
  <c r="M10" i="87" s="1"/>
  <c r="I6" i="87"/>
  <c r="N6" i="87" s="1"/>
  <c r="K6" i="87"/>
  <c r="L6" i="87" s="1"/>
  <c r="M6" i="87" s="1"/>
  <c r="K20" i="87"/>
  <c r="L20" i="87" s="1"/>
  <c r="M19" i="87"/>
  <c r="H46" i="87"/>
  <c r="L8" i="85"/>
  <c r="L27" i="85"/>
  <c r="L17" i="85"/>
  <c r="L11" i="85"/>
  <c r="L12" i="85"/>
  <c r="L21" i="85"/>
  <c r="L4" i="85"/>
  <c r="L29" i="85"/>
  <c r="L28" i="85"/>
  <c r="L24" i="85"/>
  <c r="L18" i="85"/>
  <c r="L25" i="85"/>
  <c r="L26" i="85"/>
  <c r="L16" i="85"/>
  <c r="L19" i="85"/>
  <c r="L20" i="85"/>
  <c r="N25" i="92"/>
  <c r="M22" i="92"/>
  <c r="M23" i="92"/>
  <c r="M24" i="92"/>
  <c r="M21" i="92"/>
  <c r="C3" i="107"/>
  <c r="I46" i="87" l="1"/>
  <c r="K21" i="87"/>
  <c r="L21" i="87" s="1"/>
  <c r="M20" i="87"/>
  <c r="K22" i="87" l="1"/>
  <c r="L22" i="87" s="1"/>
  <c r="M21" i="87"/>
  <c r="E3" i="107"/>
  <c r="D3" i="107"/>
  <c r="N46" i="87"/>
  <c r="M2" i="87"/>
  <c r="M22" i="87" l="1"/>
  <c r="K23" i="87"/>
  <c r="L23" i="87" s="1"/>
  <c r="M23" i="87" l="1"/>
  <c r="K24" i="87"/>
  <c r="L24" i="87" s="1"/>
  <c r="K25" i="87" l="1"/>
  <c r="L25" i="87" s="1"/>
  <c r="M24" i="87"/>
  <c r="M25" i="87" l="1"/>
  <c r="K26" i="87"/>
  <c r="L26" i="87" s="1"/>
  <c r="M26" i="87" l="1"/>
  <c r="K27" i="87"/>
  <c r="L27" i="87" s="1"/>
  <c r="M27" i="87" l="1"/>
  <c r="K28" i="87"/>
  <c r="L28" i="87" s="1"/>
  <c r="M28" i="87" l="1"/>
  <c r="K29" i="87"/>
  <c r="L29" i="87" s="1"/>
  <c r="K30" i="87" l="1"/>
  <c r="L30" i="87" s="1"/>
  <c r="M29" i="87"/>
  <c r="M30" i="87" l="1"/>
  <c r="K31" i="87"/>
  <c r="L31" i="87" s="1"/>
  <c r="M31" i="87" l="1"/>
  <c r="K32" i="87"/>
  <c r="L32" i="87" s="1"/>
  <c r="M32" i="87" l="1"/>
  <c r="K33" i="87"/>
  <c r="L33" i="87" s="1"/>
  <c r="M33" i="87" l="1"/>
  <c r="K34" i="87"/>
  <c r="L34" i="87" s="1"/>
  <c r="M34" i="87" l="1"/>
  <c r="K35" i="87"/>
  <c r="L35" i="87" s="1"/>
  <c r="K36" i="87" l="1"/>
  <c r="L36" i="87" s="1"/>
  <c r="M35" i="87"/>
  <c r="K37" i="87" l="1"/>
  <c r="L37" i="87" s="1"/>
  <c r="M36" i="87"/>
  <c r="K38" i="87" l="1"/>
  <c r="L38" i="87" s="1"/>
  <c r="M37" i="87"/>
  <c r="M38" i="87" l="1"/>
  <c r="K39" i="87"/>
  <c r="L39" i="87" s="1"/>
  <c r="M39" i="87" l="1"/>
  <c r="K40" i="87"/>
  <c r="L40" i="87" s="1"/>
  <c r="K41" i="87" l="1"/>
  <c r="L41" i="87" s="1"/>
  <c r="M40" i="87"/>
  <c r="K42" i="87" l="1"/>
  <c r="L42" i="87" s="1"/>
  <c r="M41" i="87"/>
  <c r="M42" i="87" l="1"/>
  <c r="K43" i="87"/>
  <c r="L43" i="87" s="1"/>
  <c r="K45" i="87" l="1"/>
  <c r="L45" i="87" s="1"/>
  <c r="K44" i="87"/>
  <c r="L44" i="87" s="1"/>
  <c r="M43" i="87"/>
  <c r="K46" i="87" l="1"/>
  <c r="F2" i="107" s="1"/>
  <c r="F3" i="107" s="1"/>
  <c r="M45" i="87"/>
  <c r="M44" i="87"/>
  <c r="L46" i="87" l="1"/>
  <c r="G2" i="107" s="1"/>
  <c r="G3" i="107" s="1"/>
</calcChain>
</file>

<file path=xl/sharedStrings.xml><?xml version="1.0" encoding="utf-8"?>
<sst xmlns="http://schemas.openxmlformats.org/spreadsheetml/2006/main" count="122" uniqueCount="54">
  <si>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</si>
  <si>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</si>
  <si>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</si>
  <si>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</si>
  <si>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</si>
  <si>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</si>
  <si>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</si>
  <si>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</si>
  <si>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</si>
  <si>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</si>
  <si>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</si>
  <si>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</si>
  <si>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 xml:space="preserve">Total </t>
  </si>
  <si>
    <t>As per Plan Comp.</t>
  </si>
  <si>
    <t>Sr.No</t>
  </si>
  <si>
    <t>Balc. Area</t>
  </si>
  <si>
    <t>Total Area</t>
  </si>
  <si>
    <t>Area in Sq.ft</t>
  </si>
  <si>
    <t>CA sq.M</t>
  </si>
  <si>
    <t>Rate</t>
  </si>
  <si>
    <t>Total Value</t>
  </si>
  <si>
    <t>Final Rate</t>
  </si>
  <si>
    <t xml:space="preserve">As per Builder Plan RERA Carpet Area in 
Sq. Ft.                      
</t>
  </si>
  <si>
    <t>total 2 flats</t>
  </si>
  <si>
    <t>Total Area in Sq.Ft</t>
  </si>
  <si>
    <t>Sr.No.</t>
  </si>
  <si>
    <t>Apartment Type</t>
  </si>
  <si>
    <t>Carpet Area (in Sqmts)</t>
  </si>
  <si>
    <t>Number of Apartment</t>
  </si>
  <si>
    <t>Number of Booked Apartment</t>
  </si>
  <si>
    <t>1BHK</t>
  </si>
  <si>
    <t>2BHK</t>
  </si>
  <si>
    <t>3rd floor</t>
  </si>
  <si>
    <t>2 BHK</t>
  </si>
  <si>
    <t>1 BHK</t>
  </si>
  <si>
    <t>typical 4,5,6,7,9</t>
  </si>
  <si>
    <t>total 6 flats</t>
  </si>
  <si>
    <t>8th floor</t>
  </si>
  <si>
    <t>10th floor</t>
  </si>
  <si>
    <t>Carpet Area in Sq.M</t>
  </si>
  <si>
    <t>Balcony Area in Sq M</t>
  </si>
  <si>
    <t>Carpet Area in Sq.Ft</t>
  </si>
  <si>
    <t>Balcony Area in Sq.Ft</t>
  </si>
  <si>
    <t>Natural Terrace area inj Sq.M.</t>
  </si>
  <si>
    <t>Natural Terrace area inj Sq.Ft.</t>
  </si>
  <si>
    <t>Total Area In Sq.Ft</t>
  </si>
  <si>
    <t xml:space="preserve">40% Natural  Terrace Area in Sq.ft. </t>
  </si>
  <si>
    <t>18.06.2024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</si>
  <si>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</si>
  <si>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</si>
  <si>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</si>
  <si>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</si>
  <si>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</si>
  <si>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1 BHK - 29                                         2 BHK - 15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</si>
</sst>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Open Sans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8" fillId="0" borderId="0" xfId="0" applyNumberFormat="1" applyFont="1"/>
    <xf numFmtId="0" fontId="0" fillId="0" borderId="0" xfId="0" applyAlignment="1">
      <alignment horizontal="left"/>
    </xf>
    <xf numFmtId="1" fontId="5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43" fontId="21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5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43" fontId="15" fillId="0" borderId="1" xfId="0" applyNumberFormat="1" applyFont="1" applyBorder="1" applyAlignment="1">
      <alignment horizontal="center" vertical="center"/>
    </xf>
    <xf numFmtId="43" fontId="15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/>
    </xf>
    <xf numFmtId="43" fontId="19" fillId="3" borderId="9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top"/>
    </xf>
    <xf numFmtId="3" fontId="15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top" wrapText="1"/>
    </xf>
    <xf numFmtId="1" fontId="22" fillId="0" borderId="0" xfId="0" applyNumberFormat="1" applyFont="1" applyAlignment="1">
      <alignment vertical="top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vertical="top"/>
    </xf>
    <xf numFmtId="166" fontId="0" fillId="0" borderId="0" xfId="0" applyNumberFormat="1" applyAlignment="1">
      <alignment horizontal="right" vertical="top"/>
    </xf>
    <xf numFmtId="166" fontId="24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3" fontId="1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left" vertical="top" wrapText="1"/>
    </xf>
    <xf numFmtId="1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left" vertical="top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34" fillId="0" borderId="0" xfId="0" applyFont="1"/>
    <xf numFmtId="43" fontId="34" fillId="0" borderId="0" xfId="1" applyFont="1"/>
    <xf numFmtId="1" fontId="35" fillId="0" borderId="1" xfId="0" applyNumberFormat="1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28</xdr:col>
      <xdr:colOff>0</xdr:colOff>
      <xdr:row>17</xdr:row>
      <xdr:rowOff>200529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1CE33B-238A-F1DF-6DDC-658271D73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171450"/>
          <a:ext cx="14354175" cy="3610479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447675</xdr:colOff>
      <xdr:row>24</xdr:row>
      <xdr:rowOff>171450</xdr:rowOff>
    </xdr:from>
    <xdr:to>
      <xdr:col>17</xdr:col>
      <xdr:colOff>334458</xdr:colOff>
      <xdr:row>42</xdr:row>
      <xdr:rowOff>95787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FD0389-A24F-8F5E-C013-CA08F6C05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5286375"/>
          <a:ext cx="7763958" cy="3848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527538</xdr:colOff>
      <xdr:row>2</xdr:row>
      <xdr:rowOff>36634</xdr:rowOff>
    </xdr:from>
    <xdr:to>
      <xdr:col>29</xdr:col>
      <xdr:colOff>397899</xdr:colOff>
      <xdr:row>22</xdr:row>
      <xdr:rowOff>85781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549560-DC8E-42C0-B59A-1E224304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3307" y="871903"/>
          <a:ext cx="7776111" cy="3859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opLeftCell="A40" zoomScale="145" zoomScaleNormal="145" workbookViewId="0"/>
  </sheetViews>
  <sheetFormatPr defaultRowHeight="15" x14ac:dyDescent="0.25"/>
  <cols>
    <col min="1" max="1" width="4" style="58" customWidth="1"/>
    <col min="2" max="2" width="6.140625" style="57" customWidth="1"/>
    <col min="3" max="3" width="5.5703125" style="57" customWidth="1"/>
    <col min="4" max="4" width="7.7109375" style="35" customWidth="1"/>
    <col min="5" max="5" width="7.7109375" style="72" customWidth="1"/>
    <col min="6" max="6" width="6.5703125" style="72" customWidth="1"/>
    <col min="7" max="7" width="6" style="73" customWidth="1"/>
    <col min="8" max="8" width="5.85546875" style="73" customWidth="1"/>
    <col min="9" max="9" width="6.42578125" style="73" customWidth="1"/>
    <col min="10" max="10" width="7.140625" style="131" customWidth="1"/>
    <col min="11" max="11" width="11.140625" style="131" customWidth="1"/>
    <col min="12" max="12" width="11.5703125" style="131" customWidth="1"/>
    <col min="13" max="13" width="8.85546875" style="132" customWidth="1"/>
    <col min="14" max="14" width="10.140625" style="131" customWidth="1"/>
    <col min="15" max="15" width="12" customWidth="1"/>
    <col min="16" max="16" width="11.7109375" customWidth="1"/>
    <col min="17" max="17" width="11.28515625" customWidth="1"/>
    <col min="18" max="18" width="9.5703125" customWidth="1"/>
    <col min="19" max="19" width="9.28515625" style="1" customWidth="1"/>
    <col min="22" max="23" width="14.85546875" customWidth="1"/>
    <col min="29" max="29" width="16.140625" customWidth="1"/>
  </cols>
  <sheetData>
    <row r="1" spans="1:24" ht="62.25" customHeight="1" thickBot="1" x14ac:dyDescent="0.3">
      <c r="A1" s="15" t="s">
        <v>1</v>
      </c>
      <c r="B1" s="15" t="s">
        <v>0</v>
      </c>
      <c r="C1" s="16" t="s">
        <v>2</v>
      </c>
      <c r="D1" s="16" t="s">
        <v>13</v>
      </c>
      <c r="E1" s="16" t="s">
        <v>22</v>
      </c>
      <c r="F1" s="74" t="s">
        <v>42</v>
      </c>
      <c r="G1" s="74" t="s">
        <v>46</v>
      </c>
      <c r="H1" s="75" t="s">
        <v>24</v>
      </c>
      <c r="I1" s="75" t="s">
        <v>11</v>
      </c>
      <c r="J1" s="119" t="s">
        <v>48</v>
      </c>
      <c r="K1" s="120" t="s">
        <v>49</v>
      </c>
      <c r="L1" s="121" t="s">
        <v>50</v>
      </c>
      <c r="M1" s="122" t="s">
        <v>51</v>
      </c>
      <c r="N1" s="123" t="s">
        <v>52</v>
      </c>
      <c r="O1" s="5"/>
    </row>
    <row r="2" spans="1:24" ht="17.25" thickBot="1" x14ac:dyDescent="0.35">
      <c r="A2" s="102">
        <v>1</v>
      </c>
      <c r="B2" s="18">
        <v>302</v>
      </c>
      <c r="C2" s="13">
        <v>3</v>
      </c>
      <c r="D2" s="14" t="s">
        <v>33</v>
      </c>
      <c r="E2" s="103">
        <v>536</v>
      </c>
      <c r="F2" s="103">
        <v>126</v>
      </c>
      <c r="G2" s="71">
        <v>166</v>
      </c>
      <c r="H2" s="103">
        <f>E2+F2+G2</f>
        <v>828</v>
      </c>
      <c r="I2" s="103">
        <f>H2*1.1</f>
        <v>910.80000000000007</v>
      </c>
      <c r="J2" s="124">
        <v>16800</v>
      </c>
      <c r="K2" s="125">
        <f>H2*J2</f>
        <v>13910400</v>
      </c>
      <c r="L2" s="126">
        <f>ROUND(K2*1.28,0)</f>
        <v>17805312</v>
      </c>
      <c r="M2" s="127">
        <f>MROUND((L2*0.025/12),500)</f>
        <v>37000</v>
      </c>
      <c r="N2" s="126">
        <f>I2*2600</f>
        <v>2368080</v>
      </c>
      <c r="O2" s="4"/>
      <c r="P2" s="106"/>
      <c r="S2" s="107"/>
      <c r="T2" s="3"/>
      <c r="U2" s="3"/>
      <c r="V2" s="108"/>
      <c r="X2" s="109"/>
    </row>
    <row r="3" spans="1:24" ht="16.5" x14ac:dyDescent="0.3">
      <c r="A3" s="102">
        <v>2</v>
      </c>
      <c r="B3" s="18">
        <v>303</v>
      </c>
      <c r="C3" s="13">
        <v>3</v>
      </c>
      <c r="D3" s="14" t="s">
        <v>34</v>
      </c>
      <c r="E3" s="103">
        <v>322</v>
      </c>
      <c r="F3" s="103">
        <v>96</v>
      </c>
      <c r="G3" s="71">
        <v>64</v>
      </c>
      <c r="H3" s="103">
        <f t="shared" ref="H3:H45" si="0">E3+F3+G3</f>
        <v>482</v>
      </c>
      <c r="I3" s="103">
        <f t="shared" ref="I3:I45" si="1">H3*1.1</f>
        <v>530.20000000000005</v>
      </c>
      <c r="J3" s="124">
        <f>J2</f>
        <v>16800</v>
      </c>
      <c r="K3" s="125">
        <f t="shared" ref="K3:K45" si="2">H3*J3</f>
        <v>8097600</v>
      </c>
      <c r="L3" s="126">
        <f t="shared" ref="L3:L45" si="3">ROUND(K3*1.28,0)</f>
        <v>10364928</v>
      </c>
      <c r="M3" s="127">
        <f t="shared" ref="M3:M45" si="4">MROUND((L3*0.025/12),500)</f>
        <v>21500</v>
      </c>
      <c r="N3" s="126">
        <f t="shared" ref="N3:N45" si="5">I3*2600</f>
        <v>1378520.0000000002</v>
      </c>
      <c r="O3" s="4"/>
      <c r="Q3" s="10"/>
      <c r="S3" s="107"/>
      <c r="T3" s="3"/>
      <c r="U3" s="8"/>
      <c r="V3" s="110"/>
      <c r="X3" s="111"/>
    </row>
    <row r="4" spans="1:24" s="36" customFormat="1" ht="16.5" x14ac:dyDescent="0.3">
      <c r="A4" s="102">
        <v>3</v>
      </c>
      <c r="B4" s="18">
        <v>401</v>
      </c>
      <c r="C4" s="13">
        <v>4</v>
      </c>
      <c r="D4" s="14" t="s">
        <v>34</v>
      </c>
      <c r="E4" s="103">
        <v>336</v>
      </c>
      <c r="F4" s="103">
        <v>38</v>
      </c>
      <c r="G4" s="71">
        <v>0</v>
      </c>
      <c r="H4" s="103">
        <f t="shared" si="0"/>
        <v>374</v>
      </c>
      <c r="I4" s="103">
        <f t="shared" si="1"/>
        <v>411.40000000000003</v>
      </c>
      <c r="J4" s="124">
        <f>J3</f>
        <v>16800</v>
      </c>
      <c r="K4" s="125">
        <f t="shared" si="2"/>
        <v>6283200</v>
      </c>
      <c r="L4" s="126">
        <f t="shared" si="3"/>
        <v>8042496</v>
      </c>
      <c r="M4" s="127">
        <f t="shared" si="4"/>
        <v>17000</v>
      </c>
      <c r="N4" s="126">
        <f t="shared" si="5"/>
        <v>1069640</v>
      </c>
      <c r="O4" s="37"/>
      <c r="P4" s="38"/>
      <c r="Q4" s="39"/>
      <c r="S4" s="8"/>
      <c r="T4" s="8"/>
    </row>
    <row r="5" spans="1:24" s="36" customFormat="1" ht="16.5" x14ac:dyDescent="0.3">
      <c r="A5" s="102">
        <v>4</v>
      </c>
      <c r="B5" s="18">
        <v>402</v>
      </c>
      <c r="C5" s="13">
        <v>4</v>
      </c>
      <c r="D5" s="14" t="s">
        <v>33</v>
      </c>
      <c r="E5" s="103">
        <v>536</v>
      </c>
      <c r="F5" s="103">
        <v>39</v>
      </c>
      <c r="G5" s="71">
        <v>0</v>
      </c>
      <c r="H5" s="103">
        <f t="shared" si="0"/>
        <v>575</v>
      </c>
      <c r="I5" s="103">
        <f t="shared" si="1"/>
        <v>632.5</v>
      </c>
      <c r="J5" s="124">
        <f>J4</f>
        <v>16800</v>
      </c>
      <c r="K5" s="125">
        <f t="shared" si="2"/>
        <v>9660000</v>
      </c>
      <c r="L5" s="126">
        <f t="shared" si="3"/>
        <v>12364800</v>
      </c>
      <c r="M5" s="127">
        <f t="shared" si="4"/>
        <v>26000</v>
      </c>
      <c r="N5" s="126">
        <f t="shared" si="5"/>
        <v>1644500</v>
      </c>
      <c r="O5" s="37"/>
      <c r="P5" s="38"/>
      <c r="Q5" s="39"/>
      <c r="S5" s="8"/>
      <c r="T5" s="8"/>
    </row>
    <row r="6" spans="1:24" ht="16.5" x14ac:dyDescent="0.3">
      <c r="A6" s="102">
        <v>5</v>
      </c>
      <c r="B6" s="18">
        <v>403</v>
      </c>
      <c r="C6" s="13">
        <v>4</v>
      </c>
      <c r="D6" s="14" t="s">
        <v>34</v>
      </c>
      <c r="E6" s="103">
        <v>322</v>
      </c>
      <c r="F6" s="103">
        <v>39</v>
      </c>
      <c r="G6" s="71">
        <v>0</v>
      </c>
      <c r="H6" s="103">
        <f t="shared" si="0"/>
        <v>361</v>
      </c>
      <c r="I6" s="103">
        <f t="shared" si="1"/>
        <v>397.1</v>
      </c>
      <c r="J6" s="124">
        <f>J5</f>
        <v>16800</v>
      </c>
      <c r="K6" s="125">
        <f t="shared" si="2"/>
        <v>6064800</v>
      </c>
      <c r="L6" s="126">
        <f t="shared" si="3"/>
        <v>7762944</v>
      </c>
      <c r="M6" s="127">
        <f t="shared" si="4"/>
        <v>16000</v>
      </c>
      <c r="N6" s="126">
        <f t="shared" si="5"/>
        <v>1032460.0000000001</v>
      </c>
      <c r="O6" s="4"/>
      <c r="P6" s="9"/>
      <c r="Q6" s="10"/>
      <c r="S6" s="3"/>
      <c r="T6" s="3"/>
    </row>
    <row r="7" spans="1:24" ht="16.5" x14ac:dyDescent="0.3">
      <c r="A7" s="102">
        <v>6</v>
      </c>
      <c r="B7" s="18">
        <v>404</v>
      </c>
      <c r="C7" s="13">
        <v>4</v>
      </c>
      <c r="D7" s="14" t="s">
        <v>34</v>
      </c>
      <c r="E7" s="103">
        <v>322</v>
      </c>
      <c r="F7" s="103">
        <v>39</v>
      </c>
      <c r="G7" s="71">
        <v>0</v>
      </c>
      <c r="H7" s="103">
        <f t="shared" si="0"/>
        <v>361</v>
      </c>
      <c r="I7" s="103">
        <f t="shared" si="1"/>
        <v>397.1</v>
      </c>
      <c r="J7" s="124">
        <f>J6</f>
        <v>16800</v>
      </c>
      <c r="K7" s="125">
        <f t="shared" si="2"/>
        <v>6064800</v>
      </c>
      <c r="L7" s="126">
        <f t="shared" si="3"/>
        <v>7762944</v>
      </c>
      <c r="M7" s="127">
        <f t="shared" si="4"/>
        <v>16000</v>
      </c>
      <c r="N7" s="126">
        <f t="shared" si="5"/>
        <v>1032460.0000000001</v>
      </c>
      <c r="O7" s="4"/>
      <c r="P7" s="9"/>
      <c r="Q7" s="10"/>
      <c r="S7" s="3"/>
      <c r="T7" s="3"/>
    </row>
    <row r="8" spans="1:24" ht="16.5" x14ac:dyDescent="0.3">
      <c r="A8" s="102">
        <v>7</v>
      </c>
      <c r="B8" s="18">
        <v>405</v>
      </c>
      <c r="C8" s="13">
        <v>4</v>
      </c>
      <c r="D8" s="14" t="s">
        <v>33</v>
      </c>
      <c r="E8" s="103">
        <v>536</v>
      </c>
      <c r="F8" s="103">
        <v>39</v>
      </c>
      <c r="G8" s="71">
        <v>0</v>
      </c>
      <c r="H8" s="103">
        <f t="shared" si="0"/>
        <v>575</v>
      </c>
      <c r="I8" s="103">
        <f t="shared" si="1"/>
        <v>632.5</v>
      </c>
      <c r="J8" s="124">
        <f>J7</f>
        <v>16800</v>
      </c>
      <c r="K8" s="125">
        <f t="shared" si="2"/>
        <v>9660000</v>
      </c>
      <c r="L8" s="126">
        <f t="shared" si="3"/>
        <v>12364800</v>
      </c>
      <c r="M8" s="127">
        <f t="shared" si="4"/>
        <v>26000</v>
      </c>
      <c r="N8" s="126">
        <f t="shared" si="5"/>
        <v>1644500</v>
      </c>
      <c r="O8" s="4"/>
      <c r="P8" s="9"/>
      <c r="Q8" s="10"/>
      <c r="S8" s="3"/>
      <c r="T8" s="3"/>
    </row>
    <row r="9" spans="1:24" ht="16.5" x14ac:dyDescent="0.3">
      <c r="A9" s="102">
        <v>8</v>
      </c>
      <c r="B9" s="18">
        <v>406</v>
      </c>
      <c r="C9" s="13">
        <v>4</v>
      </c>
      <c r="D9" s="14" t="s">
        <v>34</v>
      </c>
      <c r="E9" s="103">
        <v>536</v>
      </c>
      <c r="F9" s="103">
        <v>39</v>
      </c>
      <c r="G9" s="71">
        <v>0</v>
      </c>
      <c r="H9" s="103">
        <f t="shared" si="0"/>
        <v>575</v>
      </c>
      <c r="I9" s="103">
        <f t="shared" si="1"/>
        <v>632.5</v>
      </c>
      <c r="J9" s="124">
        <f>J8</f>
        <v>16800</v>
      </c>
      <c r="K9" s="125">
        <f t="shared" si="2"/>
        <v>9660000</v>
      </c>
      <c r="L9" s="126">
        <f t="shared" si="3"/>
        <v>12364800</v>
      </c>
      <c r="M9" s="127">
        <f t="shared" si="4"/>
        <v>26000</v>
      </c>
      <c r="N9" s="126">
        <f t="shared" si="5"/>
        <v>1644500</v>
      </c>
      <c r="O9" s="4"/>
      <c r="P9" s="9"/>
      <c r="Q9" s="10"/>
      <c r="S9" s="3"/>
      <c r="T9" s="3"/>
    </row>
    <row r="10" spans="1:24" ht="16.5" x14ac:dyDescent="0.3">
      <c r="A10" s="102">
        <v>9</v>
      </c>
      <c r="B10" s="18">
        <v>501</v>
      </c>
      <c r="C10" s="13">
        <v>5</v>
      </c>
      <c r="D10" s="14" t="s">
        <v>34</v>
      </c>
      <c r="E10" s="103">
        <v>336</v>
      </c>
      <c r="F10" s="103">
        <v>38</v>
      </c>
      <c r="G10" s="71">
        <v>0</v>
      </c>
      <c r="H10" s="103">
        <f t="shared" si="0"/>
        <v>374</v>
      </c>
      <c r="I10" s="103">
        <f t="shared" si="1"/>
        <v>411.40000000000003</v>
      </c>
      <c r="J10" s="124">
        <f>J9+75</f>
        <v>16875</v>
      </c>
      <c r="K10" s="125">
        <f t="shared" si="2"/>
        <v>6311250</v>
      </c>
      <c r="L10" s="126">
        <f t="shared" si="3"/>
        <v>8078400</v>
      </c>
      <c r="M10" s="127">
        <f t="shared" si="4"/>
        <v>17000</v>
      </c>
      <c r="N10" s="126">
        <f t="shared" si="5"/>
        <v>1069640</v>
      </c>
      <c r="O10" s="4"/>
      <c r="P10" s="9"/>
      <c r="Q10" s="10"/>
      <c r="S10" s="3"/>
      <c r="T10" s="3"/>
    </row>
    <row r="11" spans="1:24" ht="16.5" x14ac:dyDescent="0.3">
      <c r="A11" s="102">
        <v>10</v>
      </c>
      <c r="B11" s="18">
        <v>502</v>
      </c>
      <c r="C11" s="13">
        <v>5</v>
      </c>
      <c r="D11" s="14" t="s">
        <v>33</v>
      </c>
      <c r="E11" s="103">
        <v>536</v>
      </c>
      <c r="F11" s="103">
        <v>39</v>
      </c>
      <c r="G11" s="71">
        <v>0</v>
      </c>
      <c r="H11" s="103">
        <f t="shared" si="0"/>
        <v>575</v>
      </c>
      <c r="I11" s="103">
        <f t="shared" si="1"/>
        <v>632.5</v>
      </c>
      <c r="J11" s="124">
        <f t="shared" ref="J11:J45" si="6">J10</f>
        <v>16875</v>
      </c>
      <c r="K11" s="125">
        <f t="shared" si="2"/>
        <v>9703125</v>
      </c>
      <c r="L11" s="126">
        <f t="shared" si="3"/>
        <v>12420000</v>
      </c>
      <c r="M11" s="127">
        <f t="shared" si="4"/>
        <v>26000</v>
      </c>
      <c r="N11" s="126">
        <f t="shared" si="5"/>
        <v>1644500</v>
      </c>
      <c r="O11" s="4"/>
      <c r="P11" s="9"/>
      <c r="Q11" s="10"/>
      <c r="S11" s="3"/>
      <c r="T11" s="3"/>
    </row>
    <row r="12" spans="1:24" ht="16.5" x14ac:dyDescent="0.3">
      <c r="A12" s="102">
        <v>11</v>
      </c>
      <c r="B12" s="18">
        <v>503</v>
      </c>
      <c r="C12" s="13">
        <v>5</v>
      </c>
      <c r="D12" s="14" t="s">
        <v>34</v>
      </c>
      <c r="E12" s="103">
        <v>322</v>
      </c>
      <c r="F12" s="103">
        <v>39</v>
      </c>
      <c r="G12" s="71">
        <v>0</v>
      </c>
      <c r="H12" s="103">
        <f t="shared" si="0"/>
        <v>361</v>
      </c>
      <c r="I12" s="103">
        <f t="shared" si="1"/>
        <v>397.1</v>
      </c>
      <c r="J12" s="124">
        <f t="shared" si="6"/>
        <v>16875</v>
      </c>
      <c r="K12" s="125">
        <f t="shared" si="2"/>
        <v>6091875</v>
      </c>
      <c r="L12" s="126">
        <f t="shared" si="3"/>
        <v>7797600</v>
      </c>
      <c r="M12" s="127">
        <f t="shared" si="4"/>
        <v>16000</v>
      </c>
      <c r="N12" s="126">
        <f t="shared" si="5"/>
        <v>1032460.0000000001</v>
      </c>
      <c r="O12" s="4"/>
      <c r="P12" s="9"/>
      <c r="Q12" s="10"/>
      <c r="S12" s="3"/>
      <c r="T12" s="3"/>
    </row>
    <row r="13" spans="1:24" ht="16.5" x14ac:dyDescent="0.3">
      <c r="A13" s="102">
        <v>12</v>
      </c>
      <c r="B13" s="18">
        <v>504</v>
      </c>
      <c r="C13" s="13">
        <v>5</v>
      </c>
      <c r="D13" s="14" t="s">
        <v>34</v>
      </c>
      <c r="E13" s="103">
        <v>322</v>
      </c>
      <c r="F13" s="103">
        <v>39</v>
      </c>
      <c r="G13" s="71">
        <v>0</v>
      </c>
      <c r="H13" s="103">
        <f t="shared" si="0"/>
        <v>361</v>
      </c>
      <c r="I13" s="103">
        <f t="shared" si="1"/>
        <v>397.1</v>
      </c>
      <c r="J13" s="124">
        <f t="shared" si="6"/>
        <v>16875</v>
      </c>
      <c r="K13" s="125">
        <f t="shared" si="2"/>
        <v>6091875</v>
      </c>
      <c r="L13" s="126">
        <f t="shared" si="3"/>
        <v>7797600</v>
      </c>
      <c r="M13" s="127">
        <f t="shared" si="4"/>
        <v>16000</v>
      </c>
      <c r="N13" s="126">
        <f t="shared" si="5"/>
        <v>1032460.0000000001</v>
      </c>
      <c r="O13" s="4"/>
      <c r="P13" s="9"/>
      <c r="Q13" s="10"/>
      <c r="S13" s="3"/>
      <c r="T13" s="3"/>
    </row>
    <row r="14" spans="1:24" ht="16.5" x14ac:dyDescent="0.3">
      <c r="A14" s="102">
        <v>13</v>
      </c>
      <c r="B14" s="18">
        <v>505</v>
      </c>
      <c r="C14" s="13">
        <v>5</v>
      </c>
      <c r="D14" s="14" t="s">
        <v>33</v>
      </c>
      <c r="E14" s="103">
        <v>536</v>
      </c>
      <c r="F14" s="103">
        <v>39</v>
      </c>
      <c r="G14" s="71">
        <v>0</v>
      </c>
      <c r="H14" s="103">
        <f t="shared" si="0"/>
        <v>575</v>
      </c>
      <c r="I14" s="103">
        <f t="shared" si="1"/>
        <v>632.5</v>
      </c>
      <c r="J14" s="124">
        <f t="shared" si="6"/>
        <v>16875</v>
      </c>
      <c r="K14" s="125">
        <f t="shared" si="2"/>
        <v>9703125</v>
      </c>
      <c r="L14" s="126">
        <f t="shared" si="3"/>
        <v>12420000</v>
      </c>
      <c r="M14" s="127">
        <f t="shared" si="4"/>
        <v>26000</v>
      </c>
      <c r="N14" s="126">
        <f t="shared" si="5"/>
        <v>1644500</v>
      </c>
      <c r="O14" s="4"/>
      <c r="P14" s="9"/>
      <c r="Q14" s="10"/>
      <c r="S14" s="3"/>
      <c r="T14" s="3"/>
    </row>
    <row r="15" spans="1:24" ht="16.5" x14ac:dyDescent="0.3">
      <c r="A15" s="102">
        <v>14</v>
      </c>
      <c r="B15" s="18">
        <v>506</v>
      </c>
      <c r="C15" s="13">
        <v>5</v>
      </c>
      <c r="D15" s="14" t="s">
        <v>34</v>
      </c>
      <c r="E15" s="103">
        <v>536</v>
      </c>
      <c r="F15" s="103">
        <v>39</v>
      </c>
      <c r="G15" s="71">
        <v>0</v>
      </c>
      <c r="H15" s="103">
        <f t="shared" si="0"/>
        <v>575</v>
      </c>
      <c r="I15" s="103">
        <f t="shared" si="1"/>
        <v>632.5</v>
      </c>
      <c r="J15" s="124">
        <f t="shared" si="6"/>
        <v>16875</v>
      </c>
      <c r="K15" s="125">
        <f t="shared" si="2"/>
        <v>9703125</v>
      </c>
      <c r="L15" s="126">
        <f t="shared" si="3"/>
        <v>12420000</v>
      </c>
      <c r="M15" s="127">
        <f t="shared" si="4"/>
        <v>26000</v>
      </c>
      <c r="N15" s="126">
        <f t="shared" si="5"/>
        <v>1644500</v>
      </c>
      <c r="O15" s="4"/>
      <c r="P15" s="9"/>
      <c r="Q15" s="10"/>
      <c r="S15" s="3"/>
      <c r="T15" s="3"/>
    </row>
    <row r="16" spans="1:24" ht="16.5" x14ac:dyDescent="0.3">
      <c r="A16" s="102">
        <v>15</v>
      </c>
      <c r="B16" s="18">
        <v>601</v>
      </c>
      <c r="C16" s="13">
        <v>6</v>
      </c>
      <c r="D16" s="14" t="s">
        <v>34</v>
      </c>
      <c r="E16" s="103">
        <v>336</v>
      </c>
      <c r="F16" s="103">
        <v>38</v>
      </c>
      <c r="G16" s="71">
        <v>0</v>
      </c>
      <c r="H16" s="103">
        <f t="shared" si="0"/>
        <v>374</v>
      </c>
      <c r="I16" s="103">
        <f t="shared" si="1"/>
        <v>411.40000000000003</v>
      </c>
      <c r="J16" s="124">
        <f>J15+75</f>
        <v>16950</v>
      </c>
      <c r="K16" s="125">
        <f t="shared" si="2"/>
        <v>6339300</v>
      </c>
      <c r="L16" s="126">
        <f t="shared" si="3"/>
        <v>8114304</v>
      </c>
      <c r="M16" s="127">
        <f t="shared" si="4"/>
        <v>17000</v>
      </c>
      <c r="N16" s="126">
        <f t="shared" si="5"/>
        <v>1069640</v>
      </c>
      <c r="O16" s="4"/>
      <c r="P16" s="9"/>
      <c r="Q16" s="10"/>
      <c r="S16" s="3"/>
      <c r="T16" s="3"/>
    </row>
    <row r="17" spans="1:19" x14ac:dyDescent="0.25">
      <c r="A17" s="102">
        <v>16</v>
      </c>
      <c r="B17" s="17">
        <v>602</v>
      </c>
      <c r="C17" s="17">
        <v>6</v>
      </c>
      <c r="D17" s="14" t="s">
        <v>33</v>
      </c>
      <c r="E17" s="103">
        <v>536</v>
      </c>
      <c r="F17" s="103">
        <v>39</v>
      </c>
      <c r="G17" s="71">
        <v>0</v>
      </c>
      <c r="H17" s="103">
        <f t="shared" si="0"/>
        <v>575</v>
      </c>
      <c r="I17" s="103">
        <f t="shared" si="1"/>
        <v>632.5</v>
      </c>
      <c r="J17" s="124">
        <f t="shared" si="6"/>
        <v>16950</v>
      </c>
      <c r="K17" s="125">
        <f t="shared" si="2"/>
        <v>9746250</v>
      </c>
      <c r="L17" s="126">
        <f t="shared" si="3"/>
        <v>12475200</v>
      </c>
      <c r="M17" s="127">
        <f t="shared" si="4"/>
        <v>26000</v>
      </c>
      <c r="N17" s="126">
        <f t="shared" si="5"/>
        <v>1644500</v>
      </c>
    </row>
    <row r="18" spans="1:19" x14ac:dyDescent="0.25">
      <c r="A18" s="102">
        <v>17</v>
      </c>
      <c r="B18" s="18">
        <v>603</v>
      </c>
      <c r="C18" s="17">
        <v>6</v>
      </c>
      <c r="D18" s="14" t="s">
        <v>34</v>
      </c>
      <c r="E18" s="103">
        <v>322</v>
      </c>
      <c r="F18" s="103">
        <v>39</v>
      </c>
      <c r="G18" s="71">
        <v>0</v>
      </c>
      <c r="H18" s="103">
        <f t="shared" si="0"/>
        <v>361</v>
      </c>
      <c r="I18" s="103">
        <f t="shared" si="1"/>
        <v>397.1</v>
      </c>
      <c r="J18" s="124">
        <f t="shared" si="6"/>
        <v>16950</v>
      </c>
      <c r="K18" s="125">
        <f t="shared" si="2"/>
        <v>6118950</v>
      </c>
      <c r="L18" s="126">
        <f t="shared" si="3"/>
        <v>7832256</v>
      </c>
      <c r="M18" s="127">
        <f t="shared" si="4"/>
        <v>16500</v>
      </c>
      <c r="N18" s="126">
        <f t="shared" si="5"/>
        <v>1032460.0000000001</v>
      </c>
    </row>
    <row r="19" spans="1:19" s="36" customFormat="1" x14ac:dyDescent="0.25">
      <c r="A19" s="102">
        <v>18</v>
      </c>
      <c r="B19" s="17">
        <v>604</v>
      </c>
      <c r="C19" s="17">
        <v>6</v>
      </c>
      <c r="D19" s="14" t="s">
        <v>34</v>
      </c>
      <c r="E19" s="103">
        <v>322</v>
      </c>
      <c r="F19" s="103">
        <v>39</v>
      </c>
      <c r="G19" s="71">
        <v>0</v>
      </c>
      <c r="H19" s="103">
        <f t="shared" si="0"/>
        <v>361</v>
      </c>
      <c r="I19" s="103">
        <f t="shared" si="1"/>
        <v>397.1</v>
      </c>
      <c r="J19" s="124">
        <f t="shared" si="6"/>
        <v>16950</v>
      </c>
      <c r="K19" s="125">
        <f t="shared" si="2"/>
        <v>6118950</v>
      </c>
      <c r="L19" s="126">
        <f t="shared" si="3"/>
        <v>7832256</v>
      </c>
      <c r="M19" s="127">
        <f t="shared" si="4"/>
        <v>16500</v>
      </c>
      <c r="N19" s="126">
        <f t="shared" si="5"/>
        <v>1032460.0000000001</v>
      </c>
    </row>
    <row r="20" spans="1:19" x14ac:dyDescent="0.25">
      <c r="A20" s="102">
        <v>19</v>
      </c>
      <c r="B20" s="18">
        <v>605</v>
      </c>
      <c r="C20" s="17">
        <v>6</v>
      </c>
      <c r="D20" s="14" t="s">
        <v>33</v>
      </c>
      <c r="E20" s="103">
        <v>536</v>
      </c>
      <c r="F20" s="103">
        <v>39</v>
      </c>
      <c r="G20" s="71">
        <v>0</v>
      </c>
      <c r="H20" s="103">
        <f t="shared" si="0"/>
        <v>575</v>
      </c>
      <c r="I20" s="103">
        <f t="shared" si="1"/>
        <v>632.5</v>
      </c>
      <c r="J20" s="124">
        <f t="shared" si="6"/>
        <v>16950</v>
      </c>
      <c r="K20" s="125">
        <f t="shared" si="2"/>
        <v>9746250</v>
      </c>
      <c r="L20" s="126">
        <f t="shared" si="3"/>
        <v>12475200</v>
      </c>
      <c r="M20" s="127">
        <f t="shared" si="4"/>
        <v>26000</v>
      </c>
      <c r="N20" s="126">
        <f t="shared" si="5"/>
        <v>1644500</v>
      </c>
    </row>
    <row r="21" spans="1:19" x14ac:dyDescent="0.25">
      <c r="A21" s="102">
        <v>20</v>
      </c>
      <c r="B21" s="17">
        <v>606</v>
      </c>
      <c r="C21" s="17">
        <v>6</v>
      </c>
      <c r="D21" s="14" t="s">
        <v>34</v>
      </c>
      <c r="E21" s="103">
        <v>536</v>
      </c>
      <c r="F21" s="103">
        <v>39</v>
      </c>
      <c r="G21" s="71">
        <v>0</v>
      </c>
      <c r="H21" s="103">
        <f t="shared" si="0"/>
        <v>575</v>
      </c>
      <c r="I21" s="103">
        <f t="shared" si="1"/>
        <v>632.5</v>
      </c>
      <c r="J21" s="124">
        <f t="shared" si="6"/>
        <v>16950</v>
      </c>
      <c r="K21" s="125">
        <f t="shared" si="2"/>
        <v>9746250</v>
      </c>
      <c r="L21" s="126">
        <f t="shared" si="3"/>
        <v>12475200</v>
      </c>
      <c r="M21" s="127">
        <f t="shared" si="4"/>
        <v>26000</v>
      </c>
      <c r="N21" s="126">
        <f t="shared" si="5"/>
        <v>1644500</v>
      </c>
    </row>
    <row r="22" spans="1:19" ht="16.5" x14ac:dyDescent="0.3">
      <c r="A22" s="102">
        <v>21</v>
      </c>
      <c r="B22" s="17">
        <v>701</v>
      </c>
      <c r="C22" s="17">
        <v>7</v>
      </c>
      <c r="D22" s="14" t="s">
        <v>34</v>
      </c>
      <c r="E22" s="103">
        <v>336</v>
      </c>
      <c r="F22" s="103">
        <v>38</v>
      </c>
      <c r="G22" s="71">
        <v>0</v>
      </c>
      <c r="H22" s="103">
        <f t="shared" si="0"/>
        <v>374</v>
      </c>
      <c r="I22" s="103">
        <f t="shared" si="1"/>
        <v>411.40000000000003</v>
      </c>
      <c r="J22" s="124">
        <f>J21+75</f>
        <v>17025</v>
      </c>
      <c r="K22" s="125">
        <f t="shared" si="2"/>
        <v>6367350</v>
      </c>
      <c r="L22" s="126">
        <f t="shared" si="3"/>
        <v>8150208</v>
      </c>
      <c r="M22" s="127">
        <f t="shared" si="4"/>
        <v>17000</v>
      </c>
      <c r="N22" s="126">
        <f t="shared" si="5"/>
        <v>1069640</v>
      </c>
      <c r="O22" s="4"/>
      <c r="S22" s="2"/>
    </row>
    <row r="23" spans="1:19" ht="16.5" x14ac:dyDescent="0.3">
      <c r="A23" s="102">
        <v>22</v>
      </c>
      <c r="B23" s="17">
        <v>702</v>
      </c>
      <c r="C23" s="17">
        <v>7</v>
      </c>
      <c r="D23" s="14" t="s">
        <v>33</v>
      </c>
      <c r="E23" s="103">
        <v>536</v>
      </c>
      <c r="F23" s="103">
        <v>39</v>
      </c>
      <c r="G23" s="71">
        <v>0</v>
      </c>
      <c r="H23" s="103">
        <f t="shared" si="0"/>
        <v>575</v>
      </c>
      <c r="I23" s="103">
        <f t="shared" si="1"/>
        <v>632.5</v>
      </c>
      <c r="J23" s="124">
        <f t="shared" si="6"/>
        <v>17025</v>
      </c>
      <c r="K23" s="125">
        <f t="shared" si="2"/>
        <v>9789375</v>
      </c>
      <c r="L23" s="126">
        <f t="shared" si="3"/>
        <v>12530400</v>
      </c>
      <c r="M23" s="127">
        <f t="shared" si="4"/>
        <v>26000</v>
      </c>
      <c r="N23" s="126">
        <f t="shared" si="5"/>
        <v>1644500</v>
      </c>
      <c r="O23" s="4"/>
      <c r="S23" s="2"/>
    </row>
    <row r="24" spans="1:19" ht="16.5" x14ac:dyDescent="0.3">
      <c r="A24" s="102">
        <v>23</v>
      </c>
      <c r="B24" s="17">
        <v>703</v>
      </c>
      <c r="C24" s="17">
        <v>7</v>
      </c>
      <c r="D24" s="14" t="s">
        <v>34</v>
      </c>
      <c r="E24" s="103">
        <v>322</v>
      </c>
      <c r="F24" s="103">
        <v>39</v>
      </c>
      <c r="G24" s="71">
        <v>0</v>
      </c>
      <c r="H24" s="103">
        <f t="shared" si="0"/>
        <v>361</v>
      </c>
      <c r="I24" s="103">
        <f t="shared" si="1"/>
        <v>397.1</v>
      </c>
      <c r="J24" s="124">
        <f t="shared" si="6"/>
        <v>17025</v>
      </c>
      <c r="K24" s="125">
        <f t="shared" si="2"/>
        <v>6146025</v>
      </c>
      <c r="L24" s="126">
        <f t="shared" si="3"/>
        <v>7866912</v>
      </c>
      <c r="M24" s="127">
        <f t="shared" si="4"/>
        <v>16500</v>
      </c>
      <c r="N24" s="126">
        <f t="shared" si="5"/>
        <v>1032460.0000000001</v>
      </c>
      <c r="O24" s="4"/>
      <c r="S24" s="2"/>
    </row>
    <row r="25" spans="1:19" ht="16.5" x14ac:dyDescent="0.3">
      <c r="A25" s="102">
        <v>24</v>
      </c>
      <c r="B25" s="17">
        <v>704</v>
      </c>
      <c r="C25" s="17">
        <v>7</v>
      </c>
      <c r="D25" s="14" t="s">
        <v>34</v>
      </c>
      <c r="E25" s="103">
        <v>322</v>
      </c>
      <c r="F25" s="103">
        <v>39</v>
      </c>
      <c r="G25" s="71">
        <v>0</v>
      </c>
      <c r="H25" s="103">
        <f t="shared" si="0"/>
        <v>361</v>
      </c>
      <c r="I25" s="103">
        <f t="shared" si="1"/>
        <v>397.1</v>
      </c>
      <c r="J25" s="124">
        <f t="shared" si="6"/>
        <v>17025</v>
      </c>
      <c r="K25" s="125">
        <f t="shared" si="2"/>
        <v>6146025</v>
      </c>
      <c r="L25" s="126">
        <f t="shared" si="3"/>
        <v>7866912</v>
      </c>
      <c r="M25" s="127">
        <f t="shared" si="4"/>
        <v>16500</v>
      </c>
      <c r="N25" s="126">
        <f t="shared" si="5"/>
        <v>1032460.0000000001</v>
      </c>
      <c r="O25" s="4"/>
      <c r="S25" s="2"/>
    </row>
    <row r="26" spans="1:19" ht="16.5" x14ac:dyDescent="0.3">
      <c r="A26" s="102">
        <v>25</v>
      </c>
      <c r="B26" s="17">
        <v>705</v>
      </c>
      <c r="C26" s="17">
        <v>7</v>
      </c>
      <c r="D26" s="14" t="s">
        <v>33</v>
      </c>
      <c r="E26" s="103">
        <v>536</v>
      </c>
      <c r="F26" s="103">
        <v>39</v>
      </c>
      <c r="G26" s="71">
        <v>0</v>
      </c>
      <c r="H26" s="103">
        <f t="shared" si="0"/>
        <v>575</v>
      </c>
      <c r="I26" s="103">
        <f t="shared" si="1"/>
        <v>632.5</v>
      </c>
      <c r="J26" s="124">
        <f t="shared" si="6"/>
        <v>17025</v>
      </c>
      <c r="K26" s="125">
        <f t="shared" si="2"/>
        <v>9789375</v>
      </c>
      <c r="L26" s="126">
        <f t="shared" si="3"/>
        <v>12530400</v>
      </c>
      <c r="M26" s="127">
        <f t="shared" si="4"/>
        <v>26000</v>
      </c>
      <c r="N26" s="126">
        <f t="shared" si="5"/>
        <v>1644500</v>
      </c>
      <c r="O26" s="4"/>
      <c r="S26" s="2"/>
    </row>
    <row r="27" spans="1:19" ht="16.5" x14ac:dyDescent="0.3">
      <c r="A27" s="102">
        <v>26</v>
      </c>
      <c r="B27" s="17">
        <v>706</v>
      </c>
      <c r="C27" s="17">
        <v>7</v>
      </c>
      <c r="D27" s="14" t="s">
        <v>34</v>
      </c>
      <c r="E27" s="103">
        <v>536</v>
      </c>
      <c r="F27" s="103">
        <v>39</v>
      </c>
      <c r="G27" s="71">
        <v>0</v>
      </c>
      <c r="H27" s="103">
        <f t="shared" si="0"/>
        <v>575</v>
      </c>
      <c r="I27" s="103">
        <f t="shared" si="1"/>
        <v>632.5</v>
      </c>
      <c r="J27" s="124">
        <f t="shared" si="6"/>
        <v>17025</v>
      </c>
      <c r="K27" s="125">
        <f t="shared" si="2"/>
        <v>9789375</v>
      </c>
      <c r="L27" s="126">
        <f t="shared" si="3"/>
        <v>12530400</v>
      </c>
      <c r="M27" s="127">
        <f t="shared" si="4"/>
        <v>26000</v>
      </c>
      <c r="N27" s="126">
        <f t="shared" si="5"/>
        <v>1644500</v>
      </c>
      <c r="O27" s="4"/>
      <c r="S27" s="2"/>
    </row>
    <row r="28" spans="1:19" ht="16.5" x14ac:dyDescent="0.3">
      <c r="A28" s="102">
        <v>27</v>
      </c>
      <c r="B28" s="17">
        <v>801</v>
      </c>
      <c r="C28" s="17">
        <v>8</v>
      </c>
      <c r="D28" s="14" t="s">
        <v>34</v>
      </c>
      <c r="E28" s="103">
        <v>336</v>
      </c>
      <c r="F28" s="103">
        <v>38</v>
      </c>
      <c r="G28" s="71">
        <v>0</v>
      </c>
      <c r="H28" s="103">
        <f t="shared" si="0"/>
        <v>374</v>
      </c>
      <c r="I28" s="103">
        <f t="shared" si="1"/>
        <v>411.40000000000003</v>
      </c>
      <c r="J28" s="124">
        <f>J27+75</f>
        <v>17100</v>
      </c>
      <c r="K28" s="125">
        <f t="shared" si="2"/>
        <v>6395400</v>
      </c>
      <c r="L28" s="126">
        <f t="shared" si="3"/>
        <v>8186112</v>
      </c>
      <c r="M28" s="127">
        <f t="shared" si="4"/>
        <v>17000</v>
      </c>
      <c r="N28" s="126">
        <f t="shared" si="5"/>
        <v>1069640</v>
      </c>
      <c r="O28" s="4"/>
      <c r="S28" s="2"/>
    </row>
    <row r="29" spans="1:19" ht="16.5" x14ac:dyDescent="0.3">
      <c r="A29" s="102">
        <v>28</v>
      </c>
      <c r="B29" s="17">
        <v>802</v>
      </c>
      <c r="C29" s="17">
        <v>8</v>
      </c>
      <c r="D29" s="14" t="s">
        <v>33</v>
      </c>
      <c r="E29" s="103">
        <v>536</v>
      </c>
      <c r="F29" s="103">
        <v>39</v>
      </c>
      <c r="G29" s="71">
        <v>0</v>
      </c>
      <c r="H29" s="103">
        <f t="shared" si="0"/>
        <v>575</v>
      </c>
      <c r="I29" s="103">
        <f t="shared" si="1"/>
        <v>632.5</v>
      </c>
      <c r="J29" s="124">
        <f t="shared" si="6"/>
        <v>17100</v>
      </c>
      <c r="K29" s="125">
        <f t="shared" si="2"/>
        <v>9832500</v>
      </c>
      <c r="L29" s="126">
        <f t="shared" si="3"/>
        <v>12585600</v>
      </c>
      <c r="M29" s="127">
        <f t="shared" si="4"/>
        <v>26000</v>
      </c>
      <c r="N29" s="126">
        <f t="shared" si="5"/>
        <v>1644500</v>
      </c>
      <c r="O29" s="4"/>
      <c r="S29" s="2"/>
    </row>
    <row r="30" spans="1:19" ht="16.5" x14ac:dyDescent="0.3">
      <c r="A30" s="102">
        <v>29</v>
      </c>
      <c r="B30" s="17">
        <v>803</v>
      </c>
      <c r="C30" s="17">
        <v>8</v>
      </c>
      <c r="D30" s="14" t="s">
        <v>34</v>
      </c>
      <c r="E30" s="103">
        <v>322</v>
      </c>
      <c r="F30" s="103">
        <v>39</v>
      </c>
      <c r="G30" s="71">
        <v>0</v>
      </c>
      <c r="H30" s="103">
        <f t="shared" si="0"/>
        <v>361</v>
      </c>
      <c r="I30" s="103">
        <f t="shared" si="1"/>
        <v>397.1</v>
      </c>
      <c r="J30" s="124">
        <f t="shared" si="6"/>
        <v>17100</v>
      </c>
      <c r="K30" s="125">
        <f t="shared" si="2"/>
        <v>6173100</v>
      </c>
      <c r="L30" s="126">
        <f t="shared" si="3"/>
        <v>7901568</v>
      </c>
      <c r="M30" s="127">
        <f t="shared" si="4"/>
        <v>16500</v>
      </c>
      <c r="N30" s="126">
        <f t="shared" si="5"/>
        <v>1032460.0000000001</v>
      </c>
      <c r="O30" s="4"/>
      <c r="S30" s="2"/>
    </row>
    <row r="31" spans="1:19" ht="16.5" x14ac:dyDescent="0.3">
      <c r="A31" s="102">
        <v>30</v>
      </c>
      <c r="B31" s="17">
        <v>804</v>
      </c>
      <c r="C31" s="17">
        <v>8</v>
      </c>
      <c r="D31" s="14" t="s">
        <v>34</v>
      </c>
      <c r="E31" s="103">
        <v>322</v>
      </c>
      <c r="F31" s="103">
        <v>39</v>
      </c>
      <c r="G31" s="71">
        <v>0</v>
      </c>
      <c r="H31" s="103">
        <f t="shared" si="0"/>
        <v>361</v>
      </c>
      <c r="I31" s="103">
        <f t="shared" si="1"/>
        <v>397.1</v>
      </c>
      <c r="J31" s="124">
        <f t="shared" si="6"/>
        <v>17100</v>
      </c>
      <c r="K31" s="125">
        <f t="shared" si="2"/>
        <v>6173100</v>
      </c>
      <c r="L31" s="126">
        <f t="shared" si="3"/>
        <v>7901568</v>
      </c>
      <c r="M31" s="127">
        <f t="shared" si="4"/>
        <v>16500</v>
      </c>
      <c r="N31" s="126">
        <f t="shared" si="5"/>
        <v>1032460.0000000001</v>
      </c>
      <c r="O31" s="4"/>
      <c r="S31" s="2"/>
    </row>
    <row r="32" spans="1:19" ht="16.5" x14ac:dyDescent="0.3">
      <c r="A32" s="102">
        <v>31</v>
      </c>
      <c r="B32" s="17">
        <v>805</v>
      </c>
      <c r="C32" s="17">
        <v>8</v>
      </c>
      <c r="D32" s="14" t="s">
        <v>33</v>
      </c>
      <c r="E32" s="103">
        <v>536</v>
      </c>
      <c r="F32" s="103">
        <v>39</v>
      </c>
      <c r="G32" s="71">
        <v>0</v>
      </c>
      <c r="H32" s="103">
        <f t="shared" si="0"/>
        <v>575</v>
      </c>
      <c r="I32" s="103">
        <f t="shared" si="1"/>
        <v>632.5</v>
      </c>
      <c r="J32" s="124">
        <f t="shared" si="6"/>
        <v>17100</v>
      </c>
      <c r="K32" s="125">
        <f t="shared" si="2"/>
        <v>9832500</v>
      </c>
      <c r="L32" s="126">
        <f t="shared" si="3"/>
        <v>12585600</v>
      </c>
      <c r="M32" s="127">
        <f t="shared" si="4"/>
        <v>26000</v>
      </c>
      <c r="N32" s="126">
        <f t="shared" si="5"/>
        <v>1644500</v>
      </c>
      <c r="O32" s="4"/>
      <c r="S32" s="2"/>
    </row>
    <row r="33" spans="1:23" ht="16.5" x14ac:dyDescent="0.3">
      <c r="A33" s="102">
        <v>32</v>
      </c>
      <c r="B33" s="17">
        <v>806</v>
      </c>
      <c r="C33" s="17">
        <v>8</v>
      </c>
      <c r="D33" s="14" t="s">
        <v>34</v>
      </c>
      <c r="E33" s="103">
        <v>536</v>
      </c>
      <c r="F33" s="103">
        <v>39</v>
      </c>
      <c r="G33" s="71">
        <v>0</v>
      </c>
      <c r="H33" s="103">
        <f t="shared" si="0"/>
        <v>575</v>
      </c>
      <c r="I33" s="103">
        <f t="shared" si="1"/>
        <v>632.5</v>
      </c>
      <c r="J33" s="124">
        <f t="shared" si="6"/>
        <v>17100</v>
      </c>
      <c r="K33" s="125">
        <f t="shared" si="2"/>
        <v>9832500</v>
      </c>
      <c r="L33" s="126">
        <f t="shared" si="3"/>
        <v>12585600</v>
      </c>
      <c r="M33" s="127">
        <f t="shared" si="4"/>
        <v>26000</v>
      </c>
      <c r="N33" s="126">
        <f t="shared" si="5"/>
        <v>1644500</v>
      </c>
      <c r="O33" s="4"/>
      <c r="S33" s="2"/>
    </row>
    <row r="34" spans="1:23" ht="16.5" x14ac:dyDescent="0.3">
      <c r="A34" s="102">
        <v>33</v>
      </c>
      <c r="B34" s="17">
        <v>901</v>
      </c>
      <c r="C34" s="17">
        <v>9</v>
      </c>
      <c r="D34" s="14" t="s">
        <v>34</v>
      </c>
      <c r="E34" s="103">
        <v>336</v>
      </c>
      <c r="F34" s="103">
        <v>38</v>
      </c>
      <c r="G34" s="71">
        <v>0</v>
      </c>
      <c r="H34" s="103">
        <f t="shared" si="0"/>
        <v>374</v>
      </c>
      <c r="I34" s="103">
        <f t="shared" si="1"/>
        <v>411.40000000000003</v>
      </c>
      <c r="J34" s="124">
        <f>J33+75</f>
        <v>17175</v>
      </c>
      <c r="K34" s="125">
        <f t="shared" si="2"/>
        <v>6423450</v>
      </c>
      <c r="L34" s="126">
        <f t="shared" si="3"/>
        <v>8222016</v>
      </c>
      <c r="M34" s="127">
        <f t="shared" si="4"/>
        <v>17000</v>
      </c>
      <c r="N34" s="126">
        <f t="shared" si="5"/>
        <v>1069640</v>
      </c>
      <c r="O34" s="4"/>
      <c r="S34" s="2"/>
    </row>
    <row r="35" spans="1:23" ht="16.5" x14ac:dyDescent="0.3">
      <c r="A35" s="102">
        <v>34</v>
      </c>
      <c r="B35" s="17">
        <v>902</v>
      </c>
      <c r="C35" s="17">
        <v>9</v>
      </c>
      <c r="D35" s="14" t="s">
        <v>33</v>
      </c>
      <c r="E35" s="103">
        <v>536</v>
      </c>
      <c r="F35" s="103">
        <v>39</v>
      </c>
      <c r="G35" s="71">
        <v>0</v>
      </c>
      <c r="H35" s="103">
        <f t="shared" si="0"/>
        <v>575</v>
      </c>
      <c r="I35" s="103">
        <f t="shared" si="1"/>
        <v>632.5</v>
      </c>
      <c r="J35" s="124">
        <f t="shared" si="6"/>
        <v>17175</v>
      </c>
      <c r="K35" s="125">
        <f t="shared" si="2"/>
        <v>9875625</v>
      </c>
      <c r="L35" s="126">
        <f t="shared" si="3"/>
        <v>12640800</v>
      </c>
      <c r="M35" s="127">
        <f t="shared" si="4"/>
        <v>26500</v>
      </c>
      <c r="N35" s="126">
        <f t="shared" si="5"/>
        <v>1644500</v>
      </c>
      <c r="O35" s="4"/>
      <c r="S35" s="2"/>
    </row>
    <row r="36" spans="1:23" ht="16.5" x14ac:dyDescent="0.3">
      <c r="A36" s="102">
        <v>35</v>
      </c>
      <c r="B36" s="17">
        <v>903</v>
      </c>
      <c r="C36" s="17">
        <v>9</v>
      </c>
      <c r="D36" s="14" t="s">
        <v>34</v>
      </c>
      <c r="E36" s="103">
        <v>322</v>
      </c>
      <c r="F36" s="103">
        <v>39</v>
      </c>
      <c r="G36" s="71">
        <v>0</v>
      </c>
      <c r="H36" s="103">
        <f t="shared" si="0"/>
        <v>361</v>
      </c>
      <c r="I36" s="103">
        <f t="shared" si="1"/>
        <v>397.1</v>
      </c>
      <c r="J36" s="124">
        <f t="shared" si="6"/>
        <v>17175</v>
      </c>
      <c r="K36" s="125">
        <f t="shared" si="2"/>
        <v>6200175</v>
      </c>
      <c r="L36" s="126">
        <f t="shared" si="3"/>
        <v>7936224</v>
      </c>
      <c r="M36" s="127">
        <f t="shared" si="4"/>
        <v>16500</v>
      </c>
      <c r="N36" s="126">
        <f t="shared" si="5"/>
        <v>1032460.0000000001</v>
      </c>
      <c r="O36" s="4"/>
      <c r="S36" s="2"/>
    </row>
    <row r="37" spans="1:23" s="12" customFormat="1" ht="16.5" x14ac:dyDescent="0.2">
      <c r="A37" s="102">
        <v>36</v>
      </c>
      <c r="B37" s="17">
        <v>904</v>
      </c>
      <c r="C37" s="17">
        <v>9</v>
      </c>
      <c r="D37" s="14" t="s">
        <v>34</v>
      </c>
      <c r="E37" s="103">
        <v>322</v>
      </c>
      <c r="F37" s="103">
        <v>39</v>
      </c>
      <c r="G37" s="71">
        <v>0</v>
      </c>
      <c r="H37" s="103">
        <f t="shared" si="0"/>
        <v>361</v>
      </c>
      <c r="I37" s="103">
        <f t="shared" si="1"/>
        <v>397.1</v>
      </c>
      <c r="J37" s="124">
        <f t="shared" si="6"/>
        <v>17175</v>
      </c>
      <c r="K37" s="125">
        <f t="shared" si="2"/>
        <v>6200175</v>
      </c>
      <c r="L37" s="126">
        <f t="shared" si="3"/>
        <v>7936224</v>
      </c>
      <c r="M37" s="127">
        <f t="shared" si="4"/>
        <v>16500</v>
      </c>
      <c r="N37" s="126">
        <f t="shared" si="5"/>
        <v>1032460.0000000001</v>
      </c>
      <c r="O37" s="43"/>
      <c r="S37" s="56"/>
      <c r="V37" s="43"/>
      <c r="W37" s="43"/>
    </row>
    <row r="38" spans="1:23" ht="16.5" x14ac:dyDescent="0.3">
      <c r="A38" s="102">
        <v>37</v>
      </c>
      <c r="B38" s="17">
        <v>905</v>
      </c>
      <c r="C38" s="17">
        <v>9</v>
      </c>
      <c r="D38" s="14" t="s">
        <v>33</v>
      </c>
      <c r="E38" s="103">
        <v>536</v>
      </c>
      <c r="F38" s="103">
        <v>39</v>
      </c>
      <c r="G38" s="71">
        <v>0</v>
      </c>
      <c r="H38" s="103">
        <f t="shared" si="0"/>
        <v>575</v>
      </c>
      <c r="I38" s="103">
        <f t="shared" si="1"/>
        <v>632.5</v>
      </c>
      <c r="J38" s="124">
        <f t="shared" si="6"/>
        <v>17175</v>
      </c>
      <c r="K38" s="125">
        <f t="shared" si="2"/>
        <v>9875625</v>
      </c>
      <c r="L38" s="126">
        <f t="shared" si="3"/>
        <v>12640800</v>
      </c>
      <c r="M38" s="127">
        <f t="shared" si="4"/>
        <v>26500</v>
      </c>
      <c r="N38" s="126">
        <f t="shared" si="5"/>
        <v>1644500</v>
      </c>
      <c r="O38" s="4"/>
      <c r="S38" s="2"/>
    </row>
    <row r="39" spans="1:23" ht="16.5" x14ac:dyDescent="0.3">
      <c r="A39" s="102">
        <v>38</v>
      </c>
      <c r="B39" s="17">
        <v>906</v>
      </c>
      <c r="C39" s="13">
        <v>9</v>
      </c>
      <c r="D39" s="14" t="s">
        <v>34</v>
      </c>
      <c r="E39" s="103">
        <v>536</v>
      </c>
      <c r="F39" s="103">
        <v>39</v>
      </c>
      <c r="G39" s="71">
        <v>0</v>
      </c>
      <c r="H39" s="103">
        <f t="shared" si="0"/>
        <v>575</v>
      </c>
      <c r="I39" s="103">
        <f t="shared" si="1"/>
        <v>632.5</v>
      </c>
      <c r="J39" s="124">
        <f t="shared" si="6"/>
        <v>17175</v>
      </c>
      <c r="K39" s="125">
        <f t="shared" si="2"/>
        <v>9875625</v>
      </c>
      <c r="L39" s="126">
        <f t="shared" si="3"/>
        <v>12640800</v>
      </c>
      <c r="M39" s="127">
        <f t="shared" si="4"/>
        <v>26500</v>
      </c>
      <c r="N39" s="126">
        <f t="shared" si="5"/>
        <v>1644500</v>
      </c>
      <c r="O39" s="4"/>
      <c r="S39" s="2"/>
    </row>
    <row r="40" spans="1:23" ht="16.5" x14ac:dyDescent="0.3">
      <c r="A40" s="102">
        <v>39</v>
      </c>
      <c r="B40" s="18">
        <v>1001</v>
      </c>
      <c r="C40" s="13">
        <v>10</v>
      </c>
      <c r="D40" s="14" t="s">
        <v>34</v>
      </c>
      <c r="E40" s="103">
        <v>336</v>
      </c>
      <c r="F40" s="103">
        <v>38</v>
      </c>
      <c r="G40" s="71">
        <v>0</v>
      </c>
      <c r="H40" s="103">
        <f t="shared" si="0"/>
        <v>374</v>
      </c>
      <c r="I40" s="103">
        <f t="shared" si="1"/>
        <v>411.40000000000003</v>
      </c>
      <c r="J40" s="124">
        <f>J39+75</f>
        <v>17250</v>
      </c>
      <c r="K40" s="125">
        <f t="shared" si="2"/>
        <v>6451500</v>
      </c>
      <c r="L40" s="126">
        <f t="shared" si="3"/>
        <v>8257920</v>
      </c>
      <c r="M40" s="127">
        <f t="shared" si="4"/>
        <v>17000</v>
      </c>
      <c r="N40" s="126">
        <f t="shared" si="5"/>
        <v>1069640</v>
      </c>
      <c r="O40" s="4"/>
      <c r="S40" s="2"/>
    </row>
    <row r="41" spans="1:23" ht="16.5" x14ac:dyDescent="0.3">
      <c r="A41" s="102">
        <v>40</v>
      </c>
      <c r="B41" s="18">
        <v>1002</v>
      </c>
      <c r="C41" s="13">
        <v>10</v>
      </c>
      <c r="D41" s="14" t="s">
        <v>33</v>
      </c>
      <c r="E41" s="103">
        <v>536</v>
      </c>
      <c r="F41" s="103">
        <v>39</v>
      </c>
      <c r="G41" s="71">
        <v>0</v>
      </c>
      <c r="H41" s="103">
        <f t="shared" si="0"/>
        <v>575</v>
      </c>
      <c r="I41" s="103">
        <f t="shared" si="1"/>
        <v>632.5</v>
      </c>
      <c r="J41" s="124">
        <f t="shared" si="6"/>
        <v>17250</v>
      </c>
      <c r="K41" s="125">
        <f t="shared" si="2"/>
        <v>9918750</v>
      </c>
      <c r="L41" s="126">
        <f t="shared" si="3"/>
        <v>12696000</v>
      </c>
      <c r="M41" s="127">
        <f t="shared" si="4"/>
        <v>26500</v>
      </c>
      <c r="N41" s="126">
        <f t="shared" si="5"/>
        <v>1644500</v>
      </c>
      <c r="O41" s="4"/>
      <c r="S41" s="2"/>
    </row>
    <row r="42" spans="1:23" ht="16.5" x14ac:dyDescent="0.3">
      <c r="A42" s="102">
        <v>41</v>
      </c>
      <c r="B42" s="18">
        <v>1003</v>
      </c>
      <c r="C42" s="13">
        <v>10</v>
      </c>
      <c r="D42" s="14" t="s">
        <v>34</v>
      </c>
      <c r="E42" s="103">
        <v>322</v>
      </c>
      <c r="F42" s="103">
        <v>39</v>
      </c>
      <c r="G42" s="71">
        <v>0</v>
      </c>
      <c r="H42" s="103">
        <f t="shared" si="0"/>
        <v>361</v>
      </c>
      <c r="I42" s="103">
        <f t="shared" si="1"/>
        <v>397.1</v>
      </c>
      <c r="J42" s="124">
        <f t="shared" si="6"/>
        <v>17250</v>
      </c>
      <c r="K42" s="125">
        <f t="shared" si="2"/>
        <v>6227250</v>
      </c>
      <c r="L42" s="126">
        <f t="shared" si="3"/>
        <v>7970880</v>
      </c>
      <c r="M42" s="127">
        <f t="shared" si="4"/>
        <v>16500</v>
      </c>
      <c r="N42" s="126">
        <f t="shared" si="5"/>
        <v>1032460.0000000001</v>
      </c>
      <c r="O42" s="4"/>
      <c r="S42" s="2"/>
    </row>
    <row r="43" spans="1:23" ht="16.5" x14ac:dyDescent="0.3">
      <c r="A43" s="102">
        <v>42</v>
      </c>
      <c r="B43" s="18">
        <v>1004</v>
      </c>
      <c r="C43" s="13">
        <v>10</v>
      </c>
      <c r="D43" s="14" t="s">
        <v>34</v>
      </c>
      <c r="E43" s="103">
        <v>322</v>
      </c>
      <c r="F43" s="103">
        <v>39</v>
      </c>
      <c r="G43" s="71">
        <v>0</v>
      </c>
      <c r="H43" s="103">
        <f t="shared" si="0"/>
        <v>361</v>
      </c>
      <c r="I43" s="103">
        <f t="shared" si="1"/>
        <v>397.1</v>
      </c>
      <c r="J43" s="124">
        <f t="shared" si="6"/>
        <v>17250</v>
      </c>
      <c r="K43" s="125">
        <f t="shared" si="2"/>
        <v>6227250</v>
      </c>
      <c r="L43" s="126">
        <f t="shared" si="3"/>
        <v>7970880</v>
      </c>
      <c r="M43" s="127">
        <f t="shared" si="4"/>
        <v>16500</v>
      </c>
      <c r="N43" s="126">
        <f t="shared" si="5"/>
        <v>1032460.0000000001</v>
      </c>
      <c r="O43" s="4"/>
      <c r="S43" s="2"/>
    </row>
    <row r="44" spans="1:23" ht="16.5" x14ac:dyDescent="0.3">
      <c r="A44" s="102">
        <v>43</v>
      </c>
      <c r="B44" s="18">
        <v>1005</v>
      </c>
      <c r="C44" s="13">
        <v>10</v>
      </c>
      <c r="D44" s="14" t="s">
        <v>33</v>
      </c>
      <c r="E44" s="103">
        <v>536</v>
      </c>
      <c r="F44" s="103">
        <v>39</v>
      </c>
      <c r="G44" s="71">
        <v>0</v>
      </c>
      <c r="H44" s="103">
        <f t="shared" si="0"/>
        <v>575</v>
      </c>
      <c r="I44" s="103">
        <f t="shared" si="1"/>
        <v>632.5</v>
      </c>
      <c r="J44" s="124">
        <f t="shared" si="6"/>
        <v>17250</v>
      </c>
      <c r="K44" s="125">
        <f t="shared" si="2"/>
        <v>9918750</v>
      </c>
      <c r="L44" s="126">
        <f t="shared" si="3"/>
        <v>12696000</v>
      </c>
      <c r="M44" s="127">
        <f t="shared" si="4"/>
        <v>26500</v>
      </c>
      <c r="N44" s="126">
        <f t="shared" si="5"/>
        <v>1644500</v>
      </c>
      <c r="O44" s="4"/>
      <c r="S44" s="2"/>
    </row>
    <row r="45" spans="1:23" ht="16.5" x14ac:dyDescent="0.3">
      <c r="A45" s="102">
        <v>44</v>
      </c>
      <c r="B45" s="18">
        <v>1006</v>
      </c>
      <c r="C45" s="13">
        <v>10</v>
      </c>
      <c r="D45" s="14" t="s">
        <v>34</v>
      </c>
      <c r="E45" s="103">
        <v>536</v>
      </c>
      <c r="F45" s="103">
        <v>39</v>
      </c>
      <c r="G45" s="71">
        <v>0</v>
      </c>
      <c r="H45" s="103">
        <f t="shared" si="0"/>
        <v>575</v>
      </c>
      <c r="I45" s="103">
        <f t="shared" si="1"/>
        <v>632.5</v>
      </c>
      <c r="J45" s="124">
        <f t="shared" si="6"/>
        <v>17250</v>
      </c>
      <c r="K45" s="125">
        <f t="shared" si="2"/>
        <v>9918750</v>
      </c>
      <c r="L45" s="126">
        <f t="shared" si="3"/>
        <v>12696000</v>
      </c>
      <c r="M45" s="127">
        <f t="shared" si="4"/>
        <v>26500</v>
      </c>
      <c r="N45" s="126">
        <f t="shared" si="5"/>
        <v>1644500</v>
      </c>
      <c r="O45" s="4"/>
      <c r="S45" s="2"/>
    </row>
    <row r="46" spans="1:23" s="49" customFormat="1" ht="16.5" x14ac:dyDescent="0.25">
      <c r="A46" s="112" t="s">
        <v>3</v>
      </c>
      <c r="B46" s="113"/>
      <c r="C46" s="113"/>
      <c r="D46" s="114"/>
      <c r="E46" s="118">
        <f t="shared" ref="E46:I46" si="7">SUM(E2:E45)</f>
        <v>18974</v>
      </c>
      <c r="F46" s="118">
        <f t="shared" si="7"/>
        <v>1853</v>
      </c>
      <c r="G46" s="118">
        <f t="shared" si="7"/>
        <v>230</v>
      </c>
      <c r="H46" s="118">
        <f t="shared" si="7"/>
        <v>21057</v>
      </c>
      <c r="I46" s="118">
        <f t="shared" si="7"/>
        <v>23162.699999999997</v>
      </c>
      <c r="J46" s="105"/>
      <c r="K46" s="128">
        <f>SUM(K2:K45)</f>
        <v>358200675</v>
      </c>
      <c r="L46" s="129">
        <f t="shared" ref="L46" si="8">ROUND(K46*1.08,0)</f>
        <v>386856729</v>
      </c>
      <c r="M46" s="130"/>
      <c r="N46" s="128">
        <f>SUM(N2:N45)</f>
        <v>60223020</v>
      </c>
    </row>
    <row r="51" spans="15:15" x14ac:dyDescent="0.25">
      <c r="O51">
        <f>I46*2600</f>
        <v>60223019.999999993</v>
      </c>
    </row>
  </sheetData>
  <mergeCells count="1">
    <mergeCell ref="A46:D46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L13"/>
  <sheetViews>
    <sheetView tabSelected="1" zoomScale="160" zoomScaleNormal="160" workbookViewId="0">
      <selection activeCell="F11" sqref="F11"/>
    </sheetView>
  </sheetViews>
  <sheetFormatPr defaultRowHeight="15" x14ac:dyDescent="0.25"/>
  <cols>
    <col min="2" max="2" width="18.5703125" style="1" customWidth="1"/>
    <col min="3" max="3" width="10.42578125" style="1" customWidth="1"/>
    <col min="4" max="4" width="15.140625" style="1" bestFit="1" customWidth="1"/>
    <col min="5" max="5" width="11.85546875" style="1" bestFit="1" customWidth="1"/>
    <col min="6" max="6" width="19.28515625" style="1" customWidth="1"/>
    <col min="7" max="7" width="21" style="1" customWidth="1"/>
    <col min="8" max="8" width="16.85546875" style="1" bestFit="1" customWidth="1"/>
    <col min="9" max="9" width="19.28515625" style="1" customWidth="1"/>
    <col min="11" max="11" width="15.28515625" bestFit="1" customWidth="1"/>
  </cols>
  <sheetData>
    <row r="1" spans="1:12" s="12" customFormat="1" ht="21" customHeight="1" x14ac:dyDescent="0.25">
      <c r="A1" s="60" t="s">
        <v>4</v>
      </c>
      <c r="B1" s="60" t="s">
        <v>10</v>
      </c>
      <c r="C1" s="60" t="s">
        <v>5</v>
      </c>
      <c r="D1" s="60" t="s">
        <v>6</v>
      </c>
      <c r="E1" s="60" t="s">
        <v>7</v>
      </c>
      <c r="F1" s="60" t="s">
        <v>8</v>
      </c>
      <c r="G1" s="60" t="s">
        <v>9</v>
      </c>
      <c r="H1" s="6"/>
      <c r="I1" s="6"/>
      <c r="J1" s="6"/>
      <c r="K1" s="6"/>
      <c r="L1" s="6"/>
    </row>
    <row r="2" spans="1:12" s="12" customFormat="1" ht="68.25" customHeight="1" x14ac:dyDescent="0.25">
      <c r="A2" s="11">
        <v>1</v>
      </c>
      <c r="B2" s="34" t="s">
        <v>53</v>
      </c>
      <c r="C2" s="11">
        <f>29+15</f>
        <v>44</v>
      </c>
      <c r="D2" s="133">
        <v>21057</v>
      </c>
      <c r="E2" s="134">
        <v>23163</v>
      </c>
      <c r="F2" s="137">
        <f>'Dwarka Rukmini'!K46</f>
        <v>358200675</v>
      </c>
      <c r="G2" s="137">
        <f>'Dwarka Rukmini'!L46</f>
        <v>386856729</v>
      </c>
      <c r="H2" s="6"/>
      <c r="I2" s="6"/>
      <c r="J2" s="6"/>
      <c r="K2" s="6"/>
      <c r="L2" s="6"/>
    </row>
    <row r="3" spans="1:12" s="12" customFormat="1" ht="24.75" customHeight="1" x14ac:dyDescent="0.25">
      <c r="A3" s="115" t="s">
        <v>12</v>
      </c>
      <c r="B3" s="115"/>
      <c r="C3" s="20">
        <f>SUM(C2:C2)</f>
        <v>44</v>
      </c>
      <c r="D3" s="118">
        <f>SUM(D2:D2)</f>
        <v>21057</v>
      </c>
      <c r="E3" s="135">
        <f>SUM(E2:E2)</f>
        <v>23163</v>
      </c>
      <c r="F3" s="136">
        <f>SUM(F2:F2)</f>
        <v>358200675</v>
      </c>
      <c r="G3" s="136">
        <f>SUM(G2:G2)</f>
        <v>386856729</v>
      </c>
      <c r="H3" s="6"/>
      <c r="I3" s="22"/>
      <c r="J3" s="6"/>
      <c r="K3" s="21"/>
      <c r="L3" s="6"/>
    </row>
    <row r="4" spans="1:12" s="12" customFormat="1" x14ac:dyDescent="0.25">
      <c r="F4" s="6"/>
      <c r="G4" s="6"/>
      <c r="H4" s="6"/>
      <c r="I4" s="7"/>
      <c r="J4" s="6"/>
      <c r="K4" s="6"/>
      <c r="L4" s="6"/>
    </row>
    <row r="5" spans="1:12" s="12" customFormat="1" x14ac:dyDescent="0.25">
      <c r="F5" s="6"/>
      <c r="G5" s="6"/>
      <c r="H5" s="6"/>
      <c r="I5" s="6"/>
      <c r="J5" s="6"/>
      <c r="K5" s="6"/>
      <c r="L5" s="6"/>
    </row>
    <row r="6" spans="1:12" s="12" customFormat="1" ht="16.5" x14ac:dyDescent="0.25">
      <c r="B6" s="23"/>
      <c r="D6" s="24"/>
      <c r="E6" s="24"/>
      <c r="F6" s="25"/>
      <c r="G6" s="25"/>
      <c r="H6" s="6"/>
      <c r="I6" s="19"/>
      <c r="J6" s="6"/>
      <c r="K6" s="6"/>
      <c r="L6" s="6"/>
    </row>
    <row r="7" spans="1:12" s="6" customFormat="1" ht="16.5" x14ac:dyDescent="0.25">
      <c r="A7" s="40"/>
      <c r="B7" s="41"/>
      <c r="C7" s="40"/>
      <c r="D7" s="42"/>
      <c r="E7" s="42"/>
      <c r="F7" s="29"/>
      <c r="G7" s="29"/>
      <c r="I7" s="19"/>
    </row>
    <row r="8" spans="1:12" s="12" customFormat="1" ht="15.75" x14ac:dyDescent="0.25">
      <c r="A8" s="59"/>
      <c r="B8" s="59"/>
      <c r="C8" s="30"/>
      <c r="D8" s="31"/>
      <c r="E8" s="31"/>
      <c r="F8" s="32"/>
      <c r="G8" s="32"/>
      <c r="H8" s="6"/>
      <c r="I8" s="22"/>
      <c r="J8" s="6"/>
      <c r="K8" s="6"/>
      <c r="L8" s="6"/>
    </row>
    <row r="9" spans="1:12" s="12" customForma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12" customFormat="1" x14ac:dyDescent="0.25">
      <c r="F10" s="6"/>
      <c r="G10" s="6"/>
      <c r="H10" s="6"/>
      <c r="I10" s="6"/>
    </row>
    <row r="11" spans="1:12" s="12" customFormat="1" ht="16.5" x14ac:dyDescent="0.25">
      <c r="B11" s="23"/>
      <c r="D11" s="24"/>
      <c r="E11" s="24"/>
      <c r="F11" s="25"/>
      <c r="G11" s="25"/>
      <c r="H11" s="6"/>
      <c r="I11" s="26"/>
    </row>
    <row r="12" spans="1:12" s="6" customFormat="1" ht="16.5" x14ac:dyDescent="0.25">
      <c r="B12" s="27"/>
      <c r="D12" s="28"/>
      <c r="E12" s="28"/>
      <c r="F12" s="29"/>
      <c r="G12" s="29"/>
      <c r="I12" s="26"/>
    </row>
    <row r="13" spans="1:12" s="12" customFormat="1" ht="15.75" x14ac:dyDescent="0.25">
      <c r="A13" s="59"/>
      <c r="B13" s="59"/>
      <c r="C13" s="30"/>
      <c r="D13" s="31"/>
      <c r="E13" s="31"/>
      <c r="F13" s="32"/>
      <c r="G13" s="32"/>
      <c r="H13" s="6"/>
      <c r="I13" s="33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2:AG178"/>
  <sheetViews>
    <sheetView topLeftCell="D4" zoomScale="145" zoomScaleNormal="145" workbookViewId="0">
      <selection activeCell="G27" sqref="G27"/>
    </sheetView>
  </sheetViews>
  <sheetFormatPr defaultRowHeight="16.5" x14ac:dyDescent="0.25"/>
  <cols>
    <col min="1" max="5" width="9.140625" style="43"/>
    <col min="6" max="6" width="5.85546875" style="43" bestFit="1" customWidth="1"/>
    <col min="7" max="8" width="9.140625" style="43"/>
    <col min="9" max="9" width="15.7109375" style="43" customWidth="1"/>
    <col min="10" max="10" width="4.42578125" style="43" customWidth="1"/>
    <col min="11" max="11" width="9.85546875" style="43" customWidth="1"/>
    <col min="12" max="26" width="9.140625" style="43"/>
    <col min="27" max="27" width="9.5703125" style="43" bestFit="1" customWidth="1"/>
    <col min="28" max="31" width="9.140625" style="43"/>
    <col min="32" max="32" width="13.5703125" style="43" bestFit="1" customWidth="1"/>
    <col min="33" max="16384" width="9.140625" style="43"/>
  </cols>
  <sheetData>
    <row r="2" spans="2:33" x14ac:dyDescent="0.25">
      <c r="F2" s="84"/>
    </row>
    <row r="3" spans="2:33" ht="18" x14ac:dyDescent="0.25">
      <c r="B3" s="76"/>
    </row>
    <row r="5" spans="2:33" x14ac:dyDescent="0.25">
      <c r="N5" s="77"/>
      <c r="O5" s="77"/>
      <c r="P5" s="77"/>
      <c r="Q5" s="77"/>
      <c r="R5" s="77"/>
    </row>
    <row r="6" spans="2:33" x14ac:dyDescent="0.25">
      <c r="N6" s="78"/>
      <c r="O6" s="78"/>
      <c r="P6" s="78"/>
      <c r="Q6" s="79"/>
      <c r="R6" s="78"/>
    </row>
    <row r="7" spans="2:33" x14ac:dyDescent="0.25">
      <c r="N7" s="78"/>
      <c r="O7" s="78"/>
      <c r="P7" s="78"/>
      <c r="Q7" s="79"/>
      <c r="R7" s="78"/>
    </row>
    <row r="8" spans="2:33" x14ac:dyDescent="0.25">
      <c r="N8" s="78"/>
      <c r="O8" s="78"/>
      <c r="P8" s="78"/>
      <c r="Q8" s="79"/>
      <c r="R8" s="78"/>
      <c r="X8" s="77"/>
      <c r="Y8" s="77"/>
      <c r="Z8" s="77"/>
      <c r="AA8" s="77"/>
      <c r="AB8" s="77"/>
    </row>
    <row r="9" spans="2:33" x14ac:dyDescent="0.25">
      <c r="N9" s="78"/>
      <c r="O9" s="78"/>
      <c r="P9" s="78"/>
      <c r="Q9" s="79"/>
      <c r="R9" s="78"/>
      <c r="X9" s="78"/>
      <c r="Y9" s="78"/>
      <c r="Z9" s="78"/>
      <c r="AA9" s="78"/>
      <c r="AB9" s="78"/>
    </row>
    <row r="10" spans="2:33" x14ac:dyDescent="0.25">
      <c r="N10" s="78"/>
      <c r="O10" s="78"/>
      <c r="P10" s="78"/>
      <c r="Q10" s="79"/>
      <c r="R10" s="78"/>
      <c r="X10" s="78"/>
      <c r="Y10" s="78"/>
      <c r="Z10" s="78"/>
      <c r="AA10" s="78"/>
      <c r="AB10" s="78"/>
    </row>
    <row r="11" spans="2:33" x14ac:dyDescent="0.25">
      <c r="N11" s="78"/>
      <c r="O11" s="78"/>
      <c r="P11" s="78"/>
      <c r="Q11" s="79"/>
      <c r="R11" s="78"/>
      <c r="X11" s="78"/>
      <c r="Y11" s="78"/>
      <c r="Z11" s="78"/>
      <c r="AA11" s="78"/>
      <c r="AB11" s="78"/>
      <c r="AC11" s="78"/>
      <c r="AD11" s="78"/>
      <c r="AE11" s="78"/>
      <c r="AF11" s="78"/>
    </row>
    <row r="12" spans="2:33" x14ac:dyDescent="0.25">
      <c r="N12" s="78"/>
      <c r="O12" s="78"/>
      <c r="P12" s="78"/>
      <c r="Q12" s="79"/>
      <c r="R12" s="78"/>
      <c r="X12" s="78"/>
      <c r="Y12" s="78"/>
      <c r="Z12" s="78"/>
      <c r="AA12" s="79"/>
      <c r="AB12" s="78"/>
      <c r="AC12" s="80"/>
      <c r="AD12" s="80"/>
      <c r="AE12" s="80"/>
      <c r="AF12" s="81"/>
      <c r="AG12" s="80"/>
    </row>
    <row r="13" spans="2:33" x14ac:dyDescent="0.25">
      <c r="N13" s="78"/>
      <c r="O13" s="78"/>
      <c r="P13" s="78"/>
      <c r="Q13" s="79"/>
      <c r="R13" s="78"/>
      <c r="X13" s="78"/>
      <c r="Y13" s="78"/>
      <c r="Z13" s="78"/>
      <c r="AA13" s="79"/>
      <c r="AB13" s="78"/>
      <c r="AC13" s="80"/>
      <c r="AD13" s="80"/>
      <c r="AE13" s="80"/>
      <c r="AF13" s="81"/>
      <c r="AG13" s="80"/>
    </row>
    <row r="14" spans="2:33" x14ac:dyDescent="0.25">
      <c r="N14" s="78"/>
      <c r="O14" s="78"/>
      <c r="P14" s="78"/>
      <c r="Q14" s="79"/>
      <c r="R14" s="78"/>
      <c r="X14" s="78"/>
      <c r="Y14" s="78"/>
      <c r="Z14" s="78"/>
      <c r="AA14" s="79"/>
      <c r="AB14" s="78"/>
      <c r="AC14" s="80"/>
      <c r="AD14" s="80"/>
      <c r="AE14" s="80"/>
      <c r="AF14" s="81"/>
      <c r="AG14" s="80"/>
    </row>
    <row r="15" spans="2:33" x14ac:dyDescent="0.25">
      <c r="N15" s="78"/>
      <c r="O15" s="78"/>
      <c r="P15" s="78"/>
      <c r="Q15" s="79"/>
      <c r="R15" s="78"/>
      <c r="X15" s="78"/>
      <c r="Y15" s="78"/>
      <c r="Z15" s="78"/>
      <c r="AA15" s="79"/>
      <c r="AB15" s="78"/>
      <c r="AC15" s="80"/>
      <c r="AD15" s="80"/>
      <c r="AE15" s="80"/>
      <c r="AF15" s="81"/>
      <c r="AG15" s="80"/>
    </row>
    <row r="16" spans="2:33" x14ac:dyDescent="0.25">
      <c r="N16" s="78"/>
      <c r="O16" s="78"/>
      <c r="P16" s="78"/>
      <c r="Q16" s="79"/>
      <c r="R16" s="78"/>
      <c r="X16" s="78"/>
      <c r="Y16" s="78"/>
      <c r="Z16" s="78"/>
      <c r="AA16" s="78"/>
      <c r="AB16" s="82"/>
      <c r="AC16" s="80"/>
      <c r="AD16" s="80"/>
      <c r="AE16" s="80"/>
      <c r="AF16" s="81"/>
      <c r="AG16" s="80"/>
    </row>
    <row r="17" spans="2:33" x14ac:dyDescent="0.25">
      <c r="N17" s="78"/>
      <c r="O17" s="78"/>
      <c r="P17" s="78"/>
      <c r="Q17" s="79"/>
      <c r="R17" s="78"/>
      <c r="X17" s="78"/>
      <c r="Y17" s="78"/>
      <c r="Z17" s="78"/>
      <c r="AA17" s="78"/>
      <c r="AB17" s="78"/>
      <c r="AC17" s="80"/>
      <c r="AD17" s="80"/>
      <c r="AE17" s="80"/>
      <c r="AF17" s="81"/>
      <c r="AG17" s="80"/>
    </row>
    <row r="18" spans="2:33" x14ac:dyDescent="0.25">
      <c r="J18" s="83"/>
      <c r="K18" s="83"/>
      <c r="L18" s="83"/>
      <c r="M18" s="83"/>
      <c r="N18" s="83"/>
      <c r="R18" s="84"/>
      <c r="AB18" s="78"/>
      <c r="AC18" s="78"/>
      <c r="AD18" s="78"/>
      <c r="AE18" s="79"/>
      <c r="AF18" s="78"/>
    </row>
    <row r="19" spans="2:33" x14ac:dyDescent="0.25">
      <c r="J19" s="85"/>
      <c r="K19" s="85"/>
      <c r="L19" s="85"/>
      <c r="M19" s="79"/>
      <c r="N19" s="85"/>
      <c r="AB19" s="78"/>
      <c r="AC19" s="78"/>
      <c r="AD19" s="78"/>
      <c r="AE19" s="79"/>
      <c r="AF19" s="78"/>
    </row>
    <row r="20" spans="2:33" ht="21.75" customHeight="1" x14ac:dyDescent="0.25">
      <c r="E20" s="77"/>
      <c r="F20" s="77"/>
      <c r="G20" s="86"/>
      <c r="H20" s="86"/>
      <c r="I20" s="87"/>
      <c r="J20" s="96" t="s">
        <v>25</v>
      </c>
      <c r="K20" s="96" t="s">
        <v>26</v>
      </c>
      <c r="L20" s="96" t="s">
        <v>27</v>
      </c>
      <c r="M20" s="96" t="s">
        <v>28</v>
      </c>
      <c r="N20" s="96" t="s">
        <v>29</v>
      </c>
      <c r="AB20" s="78"/>
      <c r="AC20" s="78"/>
      <c r="AD20" s="78"/>
      <c r="AE20" s="79"/>
      <c r="AF20" s="78"/>
    </row>
    <row r="21" spans="2:33" x14ac:dyDescent="0.25">
      <c r="E21" s="78"/>
      <c r="F21" s="78"/>
      <c r="G21" s="78"/>
      <c r="I21" s="78"/>
      <c r="J21" s="78">
        <v>1</v>
      </c>
      <c r="K21" s="78" t="s">
        <v>30</v>
      </c>
      <c r="L21" s="78">
        <v>29.96</v>
      </c>
      <c r="M21" s="79">
        <f>L21*10.764</f>
        <v>322.48944</v>
      </c>
      <c r="N21" s="78">
        <v>15</v>
      </c>
      <c r="AB21" s="78"/>
      <c r="AC21" s="78"/>
      <c r="AD21" s="78"/>
      <c r="AE21" s="79"/>
      <c r="AF21" s="78"/>
    </row>
    <row r="22" spans="2:33" x14ac:dyDescent="0.25">
      <c r="E22" s="78"/>
      <c r="F22" s="78"/>
      <c r="G22" s="88"/>
      <c r="I22" s="78"/>
      <c r="J22" s="78">
        <v>2</v>
      </c>
      <c r="K22" s="78" t="s">
        <v>30</v>
      </c>
      <c r="L22" s="78">
        <v>31.21</v>
      </c>
      <c r="M22" s="79">
        <f t="shared" ref="M22:M24" si="0">L22*10.764</f>
        <v>335.94443999999999</v>
      </c>
      <c r="N22" s="78">
        <v>14</v>
      </c>
      <c r="AF22" s="84"/>
    </row>
    <row r="23" spans="2:33" x14ac:dyDescent="0.25">
      <c r="E23" s="78"/>
      <c r="F23" s="78"/>
      <c r="G23" s="78"/>
      <c r="I23" s="78"/>
      <c r="J23" s="78">
        <v>3</v>
      </c>
      <c r="K23" s="78" t="s">
        <v>31</v>
      </c>
      <c r="L23" s="78">
        <v>49.77</v>
      </c>
      <c r="M23" s="79">
        <f t="shared" si="0"/>
        <v>535.72428000000002</v>
      </c>
      <c r="N23" s="78">
        <v>8</v>
      </c>
    </row>
    <row r="24" spans="2:33" x14ac:dyDescent="0.25">
      <c r="I24" s="84"/>
      <c r="J24" s="78">
        <v>4</v>
      </c>
      <c r="K24" s="78" t="s">
        <v>31</v>
      </c>
      <c r="L24" s="78">
        <v>49.78</v>
      </c>
      <c r="M24" s="79">
        <f t="shared" si="0"/>
        <v>535.83191999999997</v>
      </c>
      <c r="N24" s="78">
        <v>7</v>
      </c>
    </row>
    <row r="25" spans="2:33" x14ac:dyDescent="0.25">
      <c r="N25" s="84">
        <f>SUM(N21:N24)</f>
        <v>44</v>
      </c>
    </row>
    <row r="26" spans="2:33" ht="18" x14ac:dyDescent="0.25">
      <c r="B26" s="76"/>
    </row>
    <row r="28" spans="2:33" x14ac:dyDescent="0.25">
      <c r="D28" s="78"/>
      <c r="E28" s="78"/>
      <c r="F28" s="78"/>
      <c r="G28" s="89"/>
      <c r="H28" s="78"/>
      <c r="AB28" s="78"/>
      <c r="AC28" s="78"/>
      <c r="AD28" s="78"/>
      <c r="AE28" s="78"/>
      <c r="AF28" s="78"/>
    </row>
    <row r="29" spans="2:33" x14ac:dyDescent="0.25">
      <c r="D29" s="78"/>
      <c r="E29" s="78"/>
      <c r="F29" s="78"/>
      <c r="G29" s="89"/>
      <c r="H29" s="78"/>
      <c r="AB29" s="78"/>
      <c r="AC29" s="78"/>
      <c r="AD29" s="78"/>
      <c r="AE29" s="78"/>
      <c r="AF29" s="78"/>
    </row>
    <row r="30" spans="2:33" x14ac:dyDescent="0.25">
      <c r="D30" s="78"/>
      <c r="E30" s="78"/>
      <c r="F30" s="78"/>
      <c r="G30" s="89"/>
      <c r="H30" s="78"/>
      <c r="AB30" s="78"/>
      <c r="AC30" s="78"/>
      <c r="AD30" s="78"/>
      <c r="AE30" s="78"/>
      <c r="AF30" s="78"/>
    </row>
    <row r="31" spans="2:33" x14ac:dyDescent="0.25">
      <c r="D31" s="78"/>
      <c r="E31" s="78"/>
      <c r="F31" s="78"/>
      <c r="G31" s="89"/>
      <c r="H31" s="78"/>
    </row>
    <row r="32" spans="2:33" x14ac:dyDescent="0.25">
      <c r="D32" s="78"/>
      <c r="E32" s="78"/>
      <c r="F32" s="78"/>
      <c r="G32" s="89"/>
      <c r="H32" s="78"/>
      <c r="X32" s="77"/>
      <c r="Y32" s="77"/>
      <c r="Z32" s="77"/>
      <c r="AA32" s="77"/>
      <c r="AB32" s="77"/>
    </row>
    <row r="33" spans="4:28" x14ac:dyDescent="0.25">
      <c r="D33" s="78"/>
      <c r="E33" s="78"/>
      <c r="F33" s="78"/>
      <c r="G33" s="78"/>
      <c r="H33" s="78"/>
      <c r="I33" s="79"/>
      <c r="J33" s="78"/>
      <c r="X33" s="90"/>
      <c r="Y33" s="90"/>
      <c r="Z33" s="90"/>
      <c r="AA33" s="24"/>
      <c r="AB33" s="90"/>
    </row>
    <row r="34" spans="4:28" x14ac:dyDescent="0.25">
      <c r="D34" s="78"/>
      <c r="E34" s="78"/>
      <c r="F34" s="78"/>
      <c r="G34" s="78"/>
      <c r="H34" s="78"/>
      <c r="I34" s="79"/>
      <c r="J34" s="78"/>
      <c r="K34" s="91"/>
      <c r="X34" s="90"/>
      <c r="Y34" s="90"/>
      <c r="Z34" s="90"/>
      <c r="AA34" s="24"/>
      <c r="AB34" s="90"/>
    </row>
    <row r="35" spans="4:28" x14ac:dyDescent="0.25">
      <c r="D35" s="78"/>
      <c r="E35" s="78"/>
      <c r="F35" s="78"/>
      <c r="G35" s="78"/>
      <c r="H35" s="78"/>
      <c r="I35" s="79"/>
      <c r="J35" s="78"/>
      <c r="K35" s="91"/>
      <c r="X35" s="90"/>
      <c r="Y35" s="90"/>
      <c r="Z35" s="90"/>
      <c r="AA35" s="24"/>
      <c r="AB35" s="90"/>
    </row>
    <row r="36" spans="4:28" ht="23.25" customHeight="1" x14ac:dyDescent="0.25">
      <c r="F36" s="78"/>
      <c r="G36" s="78"/>
      <c r="H36" s="78"/>
      <c r="I36" s="79"/>
      <c r="J36" s="78"/>
    </row>
    <row r="37" spans="4:28" ht="20.25" customHeight="1" x14ac:dyDescent="0.25">
      <c r="F37" s="78"/>
      <c r="G37" s="78"/>
      <c r="H37" s="78"/>
      <c r="I37" s="79"/>
      <c r="J37" s="78"/>
    </row>
    <row r="38" spans="4:28" x14ac:dyDescent="0.25">
      <c r="F38" s="78"/>
      <c r="G38" s="78"/>
      <c r="H38" s="78"/>
      <c r="I38" s="79"/>
      <c r="J38" s="78"/>
    </row>
    <row r="39" spans="4:28" x14ac:dyDescent="0.25">
      <c r="F39" s="78"/>
      <c r="G39" s="78"/>
      <c r="H39" s="78"/>
      <c r="I39" s="79"/>
      <c r="J39" s="78"/>
      <c r="X39" s="77"/>
      <c r="Y39" s="77"/>
      <c r="Z39" s="77"/>
      <c r="AA39" s="77"/>
      <c r="AB39" s="77"/>
    </row>
    <row r="40" spans="4:28" x14ac:dyDescent="0.25">
      <c r="X40" s="78"/>
      <c r="Y40" s="78"/>
      <c r="Z40" s="78"/>
      <c r="AA40" s="79"/>
      <c r="AB40" s="78"/>
    </row>
    <row r="41" spans="4:28" x14ac:dyDescent="0.25">
      <c r="F41" s="78"/>
      <c r="G41" s="78"/>
      <c r="H41" s="78"/>
      <c r="I41" s="79"/>
      <c r="J41" s="78"/>
      <c r="X41" s="78"/>
      <c r="Y41" s="78"/>
      <c r="Z41" s="78"/>
      <c r="AA41" s="79"/>
      <c r="AB41" s="78"/>
    </row>
    <row r="42" spans="4:28" x14ac:dyDescent="0.25">
      <c r="F42" s="78"/>
      <c r="G42" s="78"/>
      <c r="H42" s="78"/>
      <c r="I42" s="79"/>
      <c r="J42" s="78"/>
      <c r="K42" s="77"/>
      <c r="X42" s="78"/>
      <c r="Y42" s="78"/>
      <c r="Z42" s="78"/>
      <c r="AA42" s="79"/>
      <c r="AB42" s="78"/>
    </row>
    <row r="43" spans="4:28" x14ac:dyDescent="0.25">
      <c r="F43" s="78"/>
      <c r="G43" s="78"/>
      <c r="H43" s="78"/>
      <c r="I43" s="79"/>
      <c r="J43" s="78"/>
      <c r="X43" s="78"/>
      <c r="Y43" s="78"/>
      <c r="Z43" s="78"/>
      <c r="AA43" s="79"/>
      <c r="AB43" s="78"/>
    </row>
    <row r="44" spans="4:28" x14ac:dyDescent="0.25">
      <c r="F44" s="78"/>
      <c r="G44" s="78"/>
      <c r="H44" s="78"/>
      <c r="I44" s="79"/>
      <c r="J44" s="78"/>
    </row>
    <row r="45" spans="4:28" x14ac:dyDescent="0.25">
      <c r="F45" s="78"/>
      <c r="G45" s="78"/>
      <c r="H45" s="78"/>
      <c r="I45" s="79"/>
      <c r="J45" s="78"/>
    </row>
    <row r="46" spans="4:28" x14ac:dyDescent="0.25">
      <c r="F46" s="78"/>
      <c r="G46" s="78"/>
      <c r="H46" s="78"/>
      <c r="I46" s="79"/>
      <c r="J46" s="78"/>
    </row>
    <row r="47" spans="4:28" x14ac:dyDescent="0.25">
      <c r="F47" s="78"/>
      <c r="G47" s="78"/>
      <c r="H47" s="78"/>
      <c r="I47" s="79"/>
      <c r="J47" s="83"/>
      <c r="K47" s="83"/>
      <c r="L47" s="83"/>
      <c r="M47" s="83"/>
      <c r="N47" s="83"/>
    </row>
    <row r="48" spans="4:28" x14ac:dyDescent="0.25">
      <c r="F48" s="78"/>
      <c r="G48" s="78"/>
      <c r="H48" s="78"/>
      <c r="I48" s="79"/>
      <c r="J48" s="80"/>
      <c r="K48" s="80"/>
      <c r="L48" s="80"/>
      <c r="M48" s="79"/>
      <c r="N48" s="80"/>
    </row>
    <row r="49" spans="5:14" x14ac:dyDescent="0.25">
      <c r="F49" s="78"/>
      <c r="G49" s="78"/>
      <c r="H49" s="78"/>
      <c r="I49" s="79"/>
      <c r="J49" s="80"/>
      <c r="K49" s="80"/>
      <c r="L49" s="80"/>
      <c r="M49" s="79"/>
      <c r="N49" s="80"/>
    </row>
    <row r="50" spans="5:14" x14ac:dyDescent="0.25">
      <c r="J50" s="80"/>
      <c r="K50" s="80"/>
      <c r="L50" s="80"/>
      <c r="M50" s="79"/>
      <c r="N50" s="80"/>
    </row>
    <row r="51" spans="5:14" x14ac:dyDescent="0.25">
      <c r="J51" s="80"/>
      <c r="K51" s="80"/>
      <c r="L51" s="80"/>
      <c r="M51" s="79"/>
      <c r="N51" s="80"/>
    </row>
    <row r="52" spans="5:14" x14ac:dyDescent="0.25">
      <c r="J52" s="80"/>
      <c r="K52" s="80"/>
      <c r="L52" s="80"/>
      <c r="M52" s="79"/>
      <c r="N52" s="80"/>
    </row>
    <row r="53" spans="5:14" x14ac:dyDescent="0.25">
      <c r="J53" s="80"/>
      <c r="K53" s="80"/>
      <c r="L53" s="80"/>
      <c r="M53" s="79"/>
      <c r="N53" s="80"/>
    </row>
    <row r="54" spans="5:14" x14ac:dyDescent="0.25">
      <c r="E54" s="83"/>
      <c r="F54" s="92"/>
      <c r="G54" s="93"/>
      <c r="H54" s="92"/>
      <c r="I54" s="94"/>
      <c r="J54" s="94"/>
      <c r="K54" s="94"/>
      <c r="N54" s="84"/>
    </row>
    <row r="55" spans="5:14" x14ac:dyDescent="0.25">
      <c r="F55" s="95"/>
      <c r="G55" s="95"/>
      <c r="H55" s="95"/>
      <c r="I55" s="79"/>
      <c r="J55" s="95"/>
      <c r="K55" s="95"/>
    </row>
    <row r="56" spans="5:14" x14ac:dyDescent="0.25">
      <c r="F56" s="95"/>
      <c r="G56" s="95"/>
      <c r="H56" s="95"/>
      <c r="I56" s="79"/>
      <c r="J56" s="95"/>
      <c r="K56" s="95"/>
    </row>
    <row r="57" spans="5:14" x14ac:dyDescent="0.25">
      <c r="F57" s="95"/>
      <c r="G57" s="95"/>
      <c r="H57" s="95"/>
      <c r="I57" s="79"/>
      <c r="J57" s="95"/>
      <c r="K57" s="95"/>
    </row>
    <row r="58" spans="5:14" x14ac:dyDescent="0.25">
      <c r="F58" s="116"/>
      <c r="G58" s="116"/>
      <c r="H58" s="116"/>
      <c r="I58" s="116"/>
      <c r="J58" s="116"/>
      <c r="K58" s="84"/>
    </row>
    <row r="89" spans="6:11" x14ac:dyDescent="0.25">
      <c r="F89" s="92"/>
      <c r="G89" s="93"/>
      <c r="H89" s="92"/>
      <c r="I89" s="94"/>
      <c r="J89" s="94"/>
      <c r="K89" s="94"/>
    </row>
    <row r="90" spans="6:11" x14ac:dyDescent="0.25">
      <c r="F90" s="95"/>
      <c r="G90" s="95"/>
      <c r="H90" s="95"/>
      <c r="I90" s="79"/>
      <c r="J90" s="95"/>
      <c r="K90" s="95"/>
    </row>
    <row r="91" spans="6:11" x14ac:dyDescent="0.25">
      <c r="F91" s="95"/>
      <c r="G91" s="95"/>
      <c r="H91" s="95"/>
      <c r="I91" s="79"/>
      <c r="J91" s="95"/>
      <c r="K91" s="95"/>
    </row>
    <row r="92" spans="6:11" x14ac:dyDescent="0.25">
      <c r="F92" s="95"/>
      <c r="G92" s="95"/>
      <c r="H92" s="95"/>
      <c r="I92" s="79"/>
      <c r="J92" s="95"/>
      <c r="K92" s="95"/>
    </row>
    <row r="93" spans="6:11" x14ac:dyDescent="0.25">
      <c r="F93" s="95"/>
      <c r="G93" s="95"/>
      <c r="H93" s="95"/>
      <c r="I93" s="79"/>
      <c r="J93" s="95"/>
      <c r="K93" s="95"/>
    </row>
    <row r="94" spans="6:11" x14ac:dyDescent="0.25">
      <c r="F94" s="95"/>
      <c r="G94" s="95"/>
      <c r="H94" s="95"/>
      <c r="I94" s="79"/>
      <c r="J94" s="95"/>
      <c r="K94" s="95"/>
    </row>
    <row r="95" spans="6:11" x14ac:dyDescent="0.25">
      <c r="F95" s="116"/>
      <c r="G95" s="116"/>
      <c r="H95" s="116"/>
      <c r="I95" s="116"/>
      <c r="J95" s="116"/>
      <c r="K95" s="84"/>
    </row>
    <row r="113" spans="6:24" x14ac:dyDescent="0.25">
      <c r="F113" s="92"/>
      <c r="G113" s="93"/>
      <c r="H113" s="92"/>
      <c r="I113" s="94"/>
      <c r="J113" s="94"/>
      <c r="K113" s="94"/>
    </row>
    <row r="114" spans="6:24" x14ac:dyDescent="0.25">
      <c r="F114" s="95"/>
      <c r="G114" s="95"/>
      <c r="H114" s="95"/>
      <c r="I114" s="79"/>
      <c r="J114" s="95"/>
      <c r="K114" s="95"/>
    </row>
    <row r="115" spans="6:24" x14ac:dyDescent="0.25">
      <c r="F115" s="95"/>
      <c r="G115" s="95"/>
      <c r="H115" s="95"/>
      <c r="I115" s="79"/>
      <c r="J115" s="95"/>
      <c r="K115" s="95"/>
    </row>
    <row r="116" spans="6:24" x14ac:dyDescent="0.25">
      <c r="F116" s="95"/>
      <c r="G116" s="95"/>
      <c r="H116" s="95"/>
      <c r="I116" s="79"/>
      <c r="J116" s="95"/>
      <c r="K116" s="95"/>
    </row>
    <row r="117" spans="6:24" x14ac:dyDescent="0.25">
      <c r="F117" s="95"/>
      <c r="G117" s="95"/>
      <c r="H117" s="95"/>
      <c r="I117" s="79"/>
      <c r="J117" s="95"/>
      <c r="K117" s="95"/>
    </row>
    <row r="118" spans="6:24" x14ac:dyDescent="0.25">
      <c r="F118" s="95"/>
      <c r="G118" s="95"/>
      <c r="H118" s="95"/>
      <c r="I118" s="79"/>
      <c r="J118" s="95"/>
      <c r="K118" s="95"/>
      <c r="X118" s="84"/>
    </row>
    <row r="119" spans="6:24" x14ac:dyDescent="0.25">
      <c r="F119" s="116"/>
      <c r="G119" s="116"/>
      <c r="H119" s="116"/>
      <c r="I119" s="116"/>
      <c r="J119" s="116"/>
      <c r="K119" s="84"/>
    </row>
    <row r="134" spans="6:11" x14ac:dyDescent="0.25">
      <c r="F134" s="92"/>
      <c r="G134" s="93"/>
      <c r="H134" s="92"/>
      <c r="I134" s="94"/>
      <c r="J134" s="94"/>
      <c r="K134" s="94"/>
    </row>
    <row r="135" spans="6:11" x14ac:dyDescent="0.25">
      <c r="F135" s="95"/>
      <c r="G135" s="95"/>
      <c r="H135" s="95"/>
      <c r="I135" s="79"/>
      <c r="J135" s="95"/>
      <c r="K135" s="95"/>
    </row>
    <row r="136" spans="6:11" x14ac:dyDescent="0.25">
      <c r="F136" s="95"/>
      <c r="G136" s="95"/>
      <c r="H136" s="95"/>
      <c r="I136" s="79"/>
      <c r="J136" s="95"/>
      <c r="K136" s="95"/>
    </row>
    <row r="137" spans="6:11" x14ac:dyDescent="0.25">
      <c r="F137" s="95"/>
      <c r="G137" s="95"/>
      <c r="H137" s="95"/>
      <c r="I137" s="79"/>
      <c r="J137" s="95"/>
      <c r="K137" s="95"/>
    </row>
    <row r="138" spans="6:11" x14ac:dyDescent="0.25">
      <c r="F138" s="116"/>
      <c r="G138" s="116"/>
      <c r="H138" s="116"/>
      <c r="I138" s="116"/>
      <c r="J138" s="116"/>
      <c r="K138" s="84"/>
    </row>
    <row r="170" spans="6:11" x14ac:dyDescent="0.25">
      <c r="F170" s="92"/>
      <c r="G170" s="93"/>
      <c r="H170" s="92"/>
      <c r="I170" s="94"/>
      <c r="J170" s="94"/>
      <c r="K170" s="94"/>
    </row>
    <row r="171" spans="6:11" x14ac:dyDescent="0.25">
      <c r="F171" s="95"/>
      <c r="G171" s="95"/>
      <c r="H171" s="95"/>
      <c r="I171" s="79"/>
      <c r="J171" s="95"/>
      <c r="K171" s="95"/>
    </row>
    <row r="172" spans="6:11" x14ac:dyDescent="0.25">
      <c r="F172" s="95"/>
      <c r="G172" s="95"/>
      <c r="H172" s="95"/>
      <c r="I172" s="79"/>
      <c r="J172" s="95"/>
      <c r="K172" s="95"/>
    </row>
    <row r="173" spans="6:11" x14ac:dyDescent="0.25">
      <c r="F173" s="95"/>
      <c r="G173" s="95"/>
      <c r="H173" s="95"/>
      <c r="I173" s="79"/>
      <c r="J173" s="95"/>
      <c r="K173" s="95"/>
    </row>
    <row r="174" spans="6:11" x14ac:dyDescent="0.25">
      <c r="F174" s="95"/>
      <c r="G174" s="95"/>
      <c r="H174" s="95"/>
      <c r="I174" s="79"/>
      <c r="J174" s="95"/>
      <c r="K174" s="95"/>
    </row>
    <row r="175" spans="6:11" x14ac:dyDescent="0.25">
      <c r="F175" s="95"/>
      <c r="G175" s="95"/>
      <c r="H175" s="95"/>
      <c r="I175" s="79"/>
      <c r="J175" s="95"/>
      <c r="K175" s="95"/>
    </row>
    <row r="176" spans="6:11" x14ac:dyDescent="0.25">
      <c r="F176" s="95"/>
      <c r="G176" s="95"/>
      <c r="H176" s="95"/>
      <c r="I176" s="79"/>
      <c r="J176" s="95"/>
      <c r="K176" s="95"/>
    </row>
    <row r="177" spans="6:11" x14ac:dyDescent="0.25">
      <c r="F177" s="95"/>
      <c r="G177" s="95"/>
      <c r="H177" s="95"/>
      <c r="I177" s="79"/>
      <c r="J177" s="95"/>
      <c r="K177" s="95"/>
    </row>
    <row r="178" spans="6:11" x14ac:dyDescent="0.25">
      <c r="F178" s="116"/>
      <c r="G178" s="116"/>
      <c r="H178" s="116"/>
      <c r="I178" s="116"/>
      <c r="J178" s="116"/>
      <c r="K178" s="84"/>
    </row>
  </sheetData>
  <mergeCells count="5">
    <mergeCell ref="F178:J178"/>
    <mergeCell ref="F58:J58"/>
    <mergeCell ref="F95:J95"/>
    <mergeCell ref="F119:J119"/>
    <mergeCell ref="F138:J13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112"/>
  <sheetViews>
    <sheetView zoomScale="130" zoomScaleNormal="130" workbookViewId="0">
      <selection activeCell="O3" sqref="O3"/>
    </sheetView>
  </sheetViews>
  <sheetFormatPr defaultRowHeight="15" x14ac:dyDescent="0.25"/>
  <cols>
    <col min="1" max="1" width="16" style="62" bestFit="1" customWidth="1"/>
    <col min="2" max="2" width="5.85546875" style="62" customWidth="1"/>
    <col min="3" max="3" width="8.5703125" style="62" bestFit="1" customWidth="1"/>
    <col min="4" max="4" width="8.85546875" style="62" bestFit="1" customWidth="1"/>
    <col min="5" max="6" width="8.85546875" style="62" customWidth="1"/>
    <col min="7" max="7" width="7.42578125" style="98" bestFit="1" customWidth="1"/>
    <col min="8" max="9" width="7.28515625" style="62" customWidth="1"/>
    <col min="10" max="10" width="10.140625" style="62" customWidth="1"/>
    <col min="11" max="11" width="8.85546875" style="62" customWidth="1"/>
    <col min="12" max="12" width="9.140625" style="62" bestFit="1" customWidth="1"/>
    <col min="13" max="13" width="7.42578125" style="62" customWidth="1"/>
    <col min="14" max="14" width="5.85546875" style="62" customWidth="1"/>
    <col min="15" max="15" width="9.140625" style="62" customWidth="1"/>
    <col min="16" max="16" width="14.5703125" style="62" customWidth="1"/>
    <col min="17" max="17" width="5" style="62" customWidth="1"/>
    <col min="18" max="18" width="6.5703125" style="62" customWidth="1"/>
    <col min="19" max="19" width="5.7109375" style="62" customWidth="1"/>
    <col min="20" max="20" width="6.7109375" style="62" customWidth="1"/>
    <col min="21" max="21" width="11.28515625" style="62" customWidth="1"/>
    <col min="22" max="22" width="14.5703125" style="63" customWidth="1"/>
    <col min="23" max="23" width="3.5703125" style="63" customWidth="1"/>
    <col min="24" max="24" width="8" style="63" customWidth="1"/>
    <col min="25" max="25" width="7.28515625" style="63" customWidth="1"/>
    <col min="26" max="26" width="6.7109375" style="63" customWidth="1"/>
    <col min="27" max="27" width="9.140625" style="62" customWidth="1"/>
    <col min="28" max="28" width="14.85546875" style="63" customWidth="1"/>
    <col min="29" max="29" width="4.42578125" style="63" customWidth="1"/>
    <col min="30" max="30" width="7" style="63" customWidth="1"/>
    <col min="31" max="31" width="5.5703125" style="63" customWidth="1"/>
    <col min="32" max="32" width="7" style="63" customWidth="1"/>
    <col min="33" max="33" width="10.140625" style="62" customWidth="1"/>
    <col min="34" max="34" width="14.7109375" style="63" customWidth="1"/>
    <col min="35" max="35" width="4.140625" style="63" customWidth="1"/>
    <col min="36" max="36" width="6.28515625" style="63" customWidth="1"/>
    <col min="37" max="37" width="5.85546875" style="63" customWidth="1"/>
    <col min="38" max="38" width="7" style="63" customWidth="1"/>
    <col min="39" max="39" width="9.140625" style="62"/>
    <col min="40" max="46" width="9.140625" style="63"/>
    <col min="47" max="16384" width="9.140625" style="64"/>
  </cols>
  <sheetData>
    <row r="1" spans="1:39" ht="51" x14ac:dyDescent="0.25">
      <c r="D1" s="65" t="s">
        <v>39</v>
      </c>
      <c r="E1" s="65" t="s">
        <v>41</v>
      </c>
      <c r="F1" s="65"/>
      <c r="G1" s="101" t="s">
        <v>40</v>
      </c>
      <c r="H1" s="65" t="s">
        <v>42</v>
      </c>
      <c r="I1" s="65"/>
      <c r="J1" s="65" t="s">
        <v>43</v>
      </c>
      <c r="K1" s="65" t="s">
        <v>44</v>
      </c>
      <c r="L1" s="65" t="s">
        <v>45</v>
      </c>
    </row>
    <row r="2" spans="1:39" x14ac:dyDescent="0.25">
      <c r="A2" s="61" t="s">
        <v>32</v>
      </c>
      <c r="P2" s="61"/>
      <c r="V2" s="61"/>
      <c r="W2" s="62"/>
      <c r="X2" s="62"/>
      <c r="Y2" s="62"/>
      <c r="Z2" s="62"/>
      <c r="AB2" s="61"/>
      <c r="AC2" s="62"/>
      <c r="AD2" s="62"/>
      <c r="AE2" s="62"/>
      <c r="AF2" s="62"/>
      <c r="AH2" s="61"/>
      <c r="AI2" s="62"/>
      <c r="AJ2" s="62"/>
      <c r="AK2" s="62"/>
      <c r="AL2" s="62"/>
    </row>
    <row r="3" spans="1:39" x14ac:dyDescent="0.25">
      <c r="A3" s="61" t="s">
        <v>23</v>
      </c>
      <c r="B3" s="62">
        <v>2</v>
      </c>
      <c r="C3" s="62" t="s">
        <v>33</v>
      </c>
      <c r="D3" s="62">
        <v>49.77</v>
      </c>
      <c r="E3" s="24">
        <f>D3*10.764</f>
        <v>535.72428000000002</v>
      </c>
      <c r="F3" s="103">
        <v>536</v>
      </c>
      <c r="G3" s="98">
        <v>11.75</v>
      </c>
      <c r="H3" s="24">
        <f>G3*10.764</f>
        <v>126.47699999999999</v>
      </c>
      <c r="I3" s="103">
        <v>126</v>
      </c>
      <c r="J3" s="62">
        <v>38.549999999999997</v>
      </c>
      <c r="K3" s="103">
        <f>J3*10.764</f>
        <v>414.95219999999995</v>
      </c>
      <c r="L3" s="24">
        <f>E3+H3+K3</f>
        <v>1077.1534799999999</v>
      </c>
      <c r="M3" s="14">
        <v>1077</v>
      </c>
      <c r="O3" s="24">
        <f>K3*40%</f>
        <v>165.98087999999998</v>
      </c>
      <c r="P3" s="67"/>
      <c r="V3" s="67"/>
      <c r="W3" s="62"/>
      <c r="X3" s="62"/>
      <c r="Y3" s="62"/>
      <c r="Z3" s="62"/>
      <c r="AB3" s="61"/>
      <c r="AC3" s="62"/>
      <c r="AD3" s="62"/>
      <c r="AE3" s="66"/>
      <c r="AF3" s="62"/>
      <c r="AH3" s="67"/>
      <c r="AI3" s="62"/>
      <c r="AJ3" s="62"/>
      <c r="AK3" s="62"/>
      <c r="AL3" s="62"/>
    </row>
    <row r="4" spans="1:39" x14ac:dyDescent="0.25">
      <c r="B4" s="62">
        <v>3</v>
      </c>
      <c r="C4" s="62" t="s">
        <v>34</v>
      </c>
      <c r="D4" s="97">
        <v>29.96</v>
      </c>
      <c r="E4" s="24">
        <f>D4*10.764</f>
        <v>322.48944</v>
      </c>
      <c r="F4" s="103">
        <v>322</v>
      </c>
      <c r="G4" s="99">
        <v>8.9600000000000009</v>
      </c>
      <c r="H4" s="24">
        <f t="shared" ref="H4:H29" si="0">G4*10.764</f>
        <v>96.445440000000005</v>
      </c>
      <c r="I4" s="103">
        <v>96</v>
      </c>
      <c r="J4" s="62">
        <v>14.84</v>
      </c>
      <c r="K4" s="103">
        <f t="shared" ref="K4:K29" si="1">J4*10.764</f>
        <v>159.73775999999998</v>
      </c>
      <c r="L4" s="24">
        <f>E4+H4+K4</f>
        <v>578.67264</v>
      </c>
      <c r="M4" s="104">
        <v>579</v>
      </c>
      <c r="N4" s="70"/>
      <c r="O4" s="24">
        <f>K4*40%</f>
        <v>63.895103999999996</v>
      </c>
      <c r="P4" s="24"/>
      <c r="Q4" s="24"/>
      <c r="R4" s="24"/>
      <c r="T4" s="68"/>
      <c r="U4" s="24"/>
      <c r="V4" s="24"/>
      <c r="W4" s="24"/>
      <c r="X4" s="24"/>
      <c r="Y4" s="62"/>
      <c r="Z4" s="68"/>
      <c r="AA4" s="24"/>
      <c r="AB4" s="62"/>
      <c r="AC4" s="62"/>
      <c r="AD4" s="62"/>
      <c r="AE4" s="62"/>
      <c r="AF4" s="68"/>
      <c r="AH4" s="24"/>
      <c r="AI4" s="24"/>
      <c r="AJ4" s="24"/>
      <c r="AK4" s="62"/>
      <c r="AL4" s="68"/>
      <c r="AM4" s="24"/>
    </row>
    <row r="5" spans="1:39" x14ac:dyDescent="0.25">
      <c r="D5" s="97"/>
      <c r="G5" s="99"/>
      <c r="H5" s="24"/>
      <c r="I5" s="24"/>
      <c r="K5" s="24"/>
      <c r="L5" s="24"/>
      <c r="M5" s="97"/>
      <c r="N5" s="70"/>
      <c r="T5" s="68"/>
      <c r="U5" s="24"/>
      <c r="V5" s="62"/>
      <c r="W5" s="62"/>
      <c r="X5" s="24"/>
      <c r="Y5" s="62"/>
      <c r="Z5" s="68"/>
      <c r="AA5" s="24"/>
      <c r="AB5" s="62"/>
      <c r="AC5" s="62"/>
      <c r="AD5" s="62"/>
      <c r="AE5" s="62"/>
      <c r="AF5" s="68"/>
      <c r="AH5" s="62"/>
      <c r="AI5" s="62"/>
      <c r="AJ5" s="62"/>
      <c r="AK5" s="62"/>
      <c r="AL5" s="68"/>
      <c r="AM5" s="24"/>
    </row>
    <row r="6" spans="1:39" x14ac:dyDescent="0.25">
      <c r="D6" s="97"/>
      <c r="G6" s="99"/>
      <c r="H6" s="24"/>
      <c r="I6" s="24"/>
      <c r="K6" s="24"/>
      <c r="L6" s="24"/>
      <c r="M6" s="97"/>
      <c r="N6" s="70"/>
      <c r="T6" s="68"/>
      <c r="U6" s="24"/>
      <c r="V6" s="62"/>
      <c r="W6" s="62"/>
      <c r="X6" s="24"/>
      <c r="Y6" s="62"/>
      <c r="Z6" s="68"/>
      <c r="AA6" s="24"/>
      <c r="AB6" s="62"/>
      <c r="AC6" s="62"/>
      <c r="AD6" s="62"/>
      <c r="AE6" s="62"/>
      <c r="AF6" s="68"/>
      <c r="AH6" s="62"/>
      <c r="AI6" s="62"/>
      <c r="AJ6" s="62"/>
      <c r="AK6" s="62"/>
      <c r="AL6" s="68"/>
      <c r="AM6" s="24"/>
    </row>
    <row r="7" spans="1:39" x14ac:dyDescent="0.25">
      <c r="A7" s="61" t="s">
        <v>35</v>
      </c>
      <c r="D7" s="97"/>
      <c r="G7" s="99"/>
      <c r="H7" s="24"/>
      <c r="I7" s="24"/>
      <c r="K7" s="24"/>
      <c r="L7" s="24"/>
      <c r="M7" s="97"/>
      <c r="N7" s="70"/>
      <c r="R7" s="24"/>
      <c r="T7" s="68"/>
      <c r="U7" s="24"/>
      <c r="V7" s="62"/>
      <c r="W7" s="62"/>
      <c r="X7" s="24"/>
      <c r="Y7" s="62"/>
      <c r="Z7" s="68"/>
      <c r="AA7" s="24"/>
      <c r="AB7" s="62"/>
      <c r="AC7" s="62"/>
      <c r="AD7" s="62"/>
      <c r="AE7" s="62"/>
      <c r="AF7" s="68"/>
      <c r="AH7" s="62"/>
      <c r="AI7" s="62"/>
      <c r="AJ7" s="24"/>
      <c r="AK7" s="62"/>
      <c r="AL7" s="68"/>
      <c r="AM7" s="24"/>
    </row>
    <row r="8" spans="1:39" x14ac:dyDescent="0.25">
      <c r="A8" s="61" t="s">
        <v>36</v>
      </c>
      <c r="B8" s="62">
        <v>1</v>
      </c>
      <c r="C8" s="62" t="s">
        <v>34</v>
      </c>
      <c r="D8" s="68">
        <v>31.21</v>
      </c>
      <c r="E8" s="24">
        <f t="shared" ref="E8:E29" si="2">D8*10.764</f>
        <v>335.94443999999999</v>
      </c>
      <c r="F8" s="103">
        <v>336</v>
      </c>
      <c r="G8" s="98">
        <v>3.51</v>
      </c>
      <c r="H8" s="24">
        <f t="shared" si="0"/>
        <v>37.781639999999996</v>
      </c>
      <c r="I8" s="103">
        <v>38</v>
      </c>
      <c r="J8" s="62">
        <v>0</v>
      </c>
      <c r="K8" s="24">
        <f t="shared" si="1"/>
        <v>0</v>
      </c>
      <c r="L8" s="24">
        <f t="shared" ref="L8:L13" si="3">E8+H8+K8</f>
        <v>373.72607999999997</v>
      </c>
      <c r="M8" s="14">
        <v>374</v>
      </c>
      <c r="P8" s="67"/>
      <c r="Q8" s="24"/>
      <c r="R8" s="24"/>
      <c r="T8" s="68"/>
      <c r="U8" s="24"/>
      <c r="V8" s="67"/>
      <c r="W8" s="24"/>
      <c r="X8" s="24"/>
      <c r="Y8" s="62"/>
      <c r="Z8" s="68"/>
      <c r="AA8" s="24"/>
      <c r="AB8" s="61"/>
      <c r="AC8" s="62"/>
      <c r="AD8" s="62"/>
      <c r="AE8" s="62"/>
      <c r="AF8" s="68"/>
      <c r="AH8" s="67"/>
      <c r="AI8" s="24"/>
      <c r="AJ8" s="24"/>
      <c r="AK8" s="62"/>
      <c r="AL8" s="68"/>
      <c r="AM8" s="24"/>
    </row>
    <row r="9" spans="1:39" x14ac:dyDescent="0.25">
      <c r="A9" s="61"/>
      <c r="B9" s="62">
        <v>2</v>
      </c>
      <c r="C9" s="62" t="s">
        <v>33</v>
      </c>
      <c r="D9" s="68">
        <v>49.77</v>
      </c>
      <c r="E9" s="24">
        <f t="shared" si="2"/>
        <v>535.72428000000002</v>
      </c>
      <c r="F9" s="103">
        <v>536</v>
      </c>
      <c r="G9" s="98">
        <v>3.61</v>
      </c>
      <c r="H9" s="24">
        <f t="shared" si="0"/>
        <v>38.858039999999995</v>
      </c>
      <c r="I9" s="103">
        <v>39</v>
      </c>
      <c r="J9" s="62">
        <v>0</v>
      </c>
      <c r="K9" s="24">
        <f t="shared" si="1"/>
        <v>0</v>
      </c>
      <c r="L9" s="24">
        <f t="shared" si="3"/>
        <v>574.58231999999998</v>
      </c>
      <c r="M9" s="105">
        <v>575</v>
      </c>
      <c r="N9" s="61"/>
      <c r="P9" s="67"/>
      <c r="Q9" s="24"/>
      <c r="R9" s="24"/>
      <c r="T9" s="68"/>
      <c r="U9" s="24"/>
      <c r="V9" s="67"/>
      <c r="W9" s="24"/>
      <c r="X9" s="24"/>
      <c r="Y9" s="62"/>
      <c r="Z9" s="68"/>
      <c r="AA9" s="24"/>
      <c r="AH9" s="67"/>
      <c r="AI9" s="24"/>
      <c r="AJ9" s="24"/>
      <c r="AK9" s="62"/>
      <c r="AL9" s="68"/>
      <c r="AM9" s="24"/>
    </row>
    <row r="10" spans="1:39" x14ac:dyDescent="0.25">
      <c r="B10" s="62">
        <v>3</v>
      </c>
      <c r="C10" s="62" t="s">
        <v>34</v>
      </c>
      <c r="D10" s="100">
        <v>29.96</v>
      </c>
      <c r="E10" s="24">
        <f t="shared" si="2"/>
        <v>322.48944</v>
      </c>
      <c r="F10" s="103">
        <v>322</v>
      </c>
      <c r="G10" s="98">
        <v>3.61</v>
      </c>
      <c r="H10" s="24">
        <f t="shared" si="0"/>
        <v>38.858039999999995</v>
      </c>
      <c r="I10" s="103">
        <v>39</v>
      </c>
      <c r="J10" s="62">
        <v>0</v>
      </c>
      <c r="K10" s="24">
        <f t="shared" si="1"/>
        <v>0</v>
      </c>
      <c r="L10" s="24">
        <f t="shared" si="3"/>
        <v>361.34748000000002</v>
      </c>
      <c r="M10" s="104">
        <v>361</v>
      </c>
      <c r="N10" s="70"/>
      <c r="P10" s="67"/>
      <c r="Q10" s="24"/>
      <c r="R10" s="24"/>
      <c r="T10" s="68"/>
      <c r="U10" s="24"/>
      <c r="V10" s="67"/>
      <c r="W10" s="24"/>
      <c r="X10" s="24"/>
      <c r="Y10" s="62"/>
      <c r="Z10" s="68"/>
      <c r="AA10" s="24"/>
      <c r="AH10" s="67"/>
      <c r="AI10" s="24"/>
      <c r="AJ10" s="24"/>
      <c r="AK10" s="62"/>
      <c r="AL10" s="68"/>
    </row>
    <row r="11" spans="1:39" x14ac:dyDescent="0.25">
      <c r="B11" s="62">
        <v>4</v>
      </c>
      <c r="C11" s="62" t="s">
        <v>34</v>
      </c>
      <c r="D11" s="100">
        <v>29.96</v>
      </c>
      <c r="E11" s="24">
        <f t="shared" si="2"/>
        <v>322.48944</v>
      </c>
      <c r="F11" s="103">
        <v>322</v>
      </c>
      <c r="G11" s="98">
        <v>3.61</v>
      </c>
      <c r="H11" s="24">
        <f t="shared" si="0"/>
        <v>38.858039999999995</v>
      </c>
      <c r="I11" s="103">
        <v>39</v>
      </c>
      <c r="J11" s="62">
        <v>0</v>
      </c>
      <c r="K11" s="24">
        <f t="shared" si="1"/>
        <v>0</v>
      </c>
      <c r="L11" s="24">
        <f t="shared" si="3"/>
        <v>361.34748000000002</v>
      </c>
      <c r="M11" s="104">
        <v>361</v>
      </c>
      <c r="N11" s="70"/>
      <c r="P11" s="67"/>
      <c r="Q11" s="24"/>
      <c r="R11" s="24"/>
      <c r="T11" s="68"/>
      <c r="U11" s="24"/>
      <c r="V11" s="67"/>
      <c r="W11" s="24"/>
      <c r="X11" s="24"/>
      <c r="Y11" s="62"/>
      <c r="Z11" s="68"/>
      <c r="AA11" s="24"/>
      <c r="AH11" s="67"/>
      <c r="AI11" s="24"/>
      <c r="AJ11" s="24"/>
      <c r="AK11" s="62"/>
      <c r="AL11" s="68"/>
    </row>
    <row r="12" spans="1:39" x14ac:dyDescent="0.25">
      <c r="B12" s="62">
        <v>5</v>
      </c>
      <c r="C12" s="62" t="s">
        <v>33</v>
      </c>
      <c r="D12" s="100">
        <v>49.78</v>
      </c>
      <c r="E12" s="24">
        <f t="shared" si="2"/>
        <v>535.83191999999997</v>
      </c>
      <c r="F12" s="103">
        <v>536</v>
      </c>
      <c r="G12" s="98">
        <v>3.61</v>
      </c>
      <c r="H12" s="24">
        <f t="shared" si="0"/>
        <v>38.858039999999995</v>
      </c>
      <c r="I12" s="103">
        <v>39</v>
      </c>
      <c r="J12" s="62">
        <v>0</v>
      </c>
      <c r="K12" s="24">
        <f t="shared" si="1"/>
        <v>0</v>
      </c>
      <c r="L12" s="24">
        <f t="shared" si="3"/>
        <v>574.68995999999993</v>
      </c>
      <c r="M12" s="104">
        <v>575</v>
      </c>
      <c r="N12" s="70"/>
      <c r="P12" s="67"/>
      <c r="Q12" s="24"/>
      <c r="R12" s="24"/>
    </row>
    <row r="13" spans="1:39" x14ac:dyDescent="0.25">
      <c r="A13" s="61"/>
      <c r="B13" s="62">
        <v>6</v>
      </c>
      <c r="C13" s="62" t="s">
        <v>34</v>
      </c>
      <c r="D13" s="100">
        <v>31.21</v>
      </c>
      <c r="E13" s="24">
        <f t="shared" si="2"/>
        <v>335.94443999999999</v>
      </c>
      <c r="F13" s="103">
        <v>536</v>
      </c>
      <c r="G13" s="98">
        <v>3.61</v>
      </c>
      <c r="H13" s="24">
        <f t="shared" si="0"/>
        <v>38.858039999999995</v>
      </c>
      <c r="I13" s="103">
        <v>39</v>
      </c>
      <c r="J13" s="62">
        <v>0</v>
      </c>
      <c r="K13" s="24">
        <f t="shared" si="1"/>
        <v>0</v>
      </c>
      <c r="L13" s="24">
        <f t="shared" si="3"/>
        <v>374.80248</v>
      </c>
      <c r="M13" s="104">
        <v>375</v>
      </c>
      <c r="N13" s="70"/>
      <c r="P13" s="61"/>
      <c r="Q13" s="24"/>
      <c r="R13" s="24"/>
      <c r="V13" s="61"/>
      <c r="AB13" s="61"/>
      <c r="AH13" s="61"/>
    </row>
    <row r="14" spans="1:39" x14ac:dyDescent="0.25">
      <c r="H14" s="24"/>
      <c r="I14" s="24"/>
      <c r="K14" s="24"/>
      <c r="L14" s="24"/>
      <c r="Q14" s="24"/>
      <c r="R14" s="24"/>
      <c r="T14" s="68"/>
      <c r="V14" s="62"/>
      <c r="W14" s="24"/>
      <c r="X14" s="24"/>
      <c r="Y14" s="62"/>
      <c r="Z14" s="68"/>
      <c r="AA14" s="24"/>
      <c r="AB14" s="62"/>
      <c r="AC14" s="62"/>
      <c r="AD14" s="62"/>
      <c r="AE14" s="62"/>
      <c r="AF14" s="68"/>
      <c r="AH14" s="62"/>
      <c r="AI14" s="24"/>
      <c r="AJ14" s="24"/>
      <c r="AK14" s="62"/>
      <c r="AL14" s="68"/>
    </row>
    <row r="15" spans="1:39" x14ac:dyDescent="0.25">
      <c r="A15" s="61" t="s">
        <v>37</v>
      </c>
      <c r="H15" s="24"/>
      <c r="I15" s="24"/>
      <c r="K15" s="24"/>
      <c r="L15" s="24"/>
      <c r="T15" s="68"/>
      <c r="W15" s="62"/>
      <c r="X15" s="24"/>
      <c r="Y15" s="62"/>
      <c r="Z15" s="68"/>
      <c r="AA15" s="24"/>
      <c r="AC15" s="62"/>
      <c r="AD15" s="62"/>
      <c r="AE15" s="62"/>
      <c r="AF15" s="68"/>
      <c r="AI15" s="62"/>
      <c r="AJ15" s="62"/>
      <c r="AK15" s="62"/>
      <c r="AL15" s="68"/>
    </row>
    <row r="16" spans="1:39" x14ac:dyDescent="0.25">
      <c r="A16" s="61" t="s">
        <v>36</v>
      </c>
      <c r="B16" s="62">
        <v>1</v>
      </c>
      <c r="C16" s="62" t="s">
        <v>34</v>
      </c>
      <c r="D16" s="68">
        <v>31.21</v>
      </c>
      <c r="E16" s="24">
        <f t="shared" si="2"/>
        <v>335.94443999999999</v>
      </c>
      <c r="F16" s="103">
        <v>336</v>
      </c>
      <c r="G16" s="98">
        <v>3.51</v>
      </c>
      <c r="H16" s="24">
        <f t="shared" si="0"/>
        <v>37.781639999999996</v>
      </c>
      <c r="I16" s="103">
        <v>38</v>
      </c>
      <c r="J16" s="62">
        <v>0</v>
      </c>
      <c r="K16" s="24">
        <f t="shared" si="1"/>
        <v>0</v>
      </c>
      <c r="L16" s="24">
        <f t="shared" ref="L16:L21" si="4">E16+H16+K16</f>
        <v>373.72607999999997</v>
      </c>
      <c r="M16" s="14">
        <v>374</v>
      </c>
      <c r="N16" s="70"/>
      <c r="T16" s="68"/>
      <c r="W16" s="62"/>
      <c r="X16" s="24"/>
      <c r="Y16" s="62"/>
      <c r="Z16" s="68"/>
      <c r="AA16" s="24"/>
      <c r="AC16" s="62"/>
      <c r="AD16" s="62"/>
      <c r="AE16" s="62"/>
      <c r="AF16" s="68"/>
      <c r="AI16" s="62"/>
      <c r="AJ16" s="62"/>
      <c r="AK16" s="62"/>
      <c r="AL16" s="68"/>
    </row>
    <row r="17" spans="1:39" x14ac:dyDescent="0.25">
      <c r="B17" s="62">
        <v>2</v>
      </c>
      <c r="C17" s="62" t="s">
        <v>33</v>
      </c>
      <c r="D17" s="68">
        <v>49.77</v>
      </c>
      <c r="E17" s="24">
        <f t="shared" si="2"/>
        <v>535.72428000000002</v>
      </c>
      <c r="F17" s="103">
        <v>536</v>
      </c>
      <c r="G17" s="98">
        <v>3.61</v>
      </c>
      <c r="H17" s="24">
        <f t="shared" si="0"/>
        <v>38.858039999999995</v>
      </c>
      <c r="I17" s="103">
        <v>39</v>
      </c>
      <c r="J17" s="62">
        <v>0</v>
      </c>
      <c r="K17" s="24">
        <f t="shared" si="1"/>
        <v>0</v>
      </c>
      <c r="L17" s="24">
        <f t="shared" si="4"/>
        <v>574.58231999999998</v>
      </c>
      <c r="M17" s="105">
        <v>575</v>
      </c>
      <c r="N17" s="70"/>
      <c r="R17" s="24"/>
      <c r="T17" s="68"/>
      <c r="W17" s="62"/>
      <c r="X17" s="24"/>
      <c r="Y17" s="62"/>
      <c r="Z17" s="68"/>
      <c r="AA17" s="24"/>
      <c r="AC17" s="62"/>
      <c r="AD17" s="62"/>
      <c r="AE17" s="62"/>
      <c r="AF17" s="68"/>
      <c r="AI17" s="62"/>
      <c r="AJ17" s="24"/>
      <c r="AK17" s="62"/>
      <c r="AL17" s="68"/>
    </row>
    <row r="18" spans="1:39" x14ac:dyDescent="0.25">
      <c r="B18" s="62">
        <v>3</v>
      </c>
      <c r="C18" s="62" t="s">
        <v>34</v>
      </c>
      <c r="D18" s="100">
        <v>29.96</v>
      </c>
      <c r="E18" s="24">
        <f t="shared" si="2"/>
        <v>322.48944</v>
      </c>
      <c r="F18" s="103">
        <v>322</v>
      </c>
      <c r="G18" s="98">
        <v>3.61</v>
      </c>
      <c r="H18" s="24">
        <f t="shared" si="0"/>
        <v>38.858039999999995</v>
      </c>
      <c r="I18" s="103">
        <v>39</v>
      </c>
      <c r="J18" s="62">
        <v>0</v>
      </c>
      <c r="K18" s="24">
        <f t="shared" si="1"/>
        <v>0</v>
      </c>
      <c r="L18" s="24">
        <f t="shared" si="4"/>
        <v>361.34748000000002</v>
      </c>
      <c r="M18" s="104">
        <v>361</v>
      </c>
      <c r="N18" s="70"/>
      <c r="Q18" s="24"/>
      <c r="R18" s="24"/>
      <c r="T18" s="68"/>
      <c r="W18" s="24"/>
      <c r="X18" s="24"/>
      <c r="Y18" s="62"/>
      <c r="Z18" s="68"/>
      <c r="AA18" s="24"/>
      <c r="AC18" s="62"/>
      <c r="AD18" s="62"/>
      <c r="AE18" s="62"/>
      <c r="AF18" s="68"/>
      <c r="AI18" s="24"/>
      <c r="AJ18" s="24"/>
      <c r="AK18" s="62"/>
      <c r="AL18" s="68"/>
    </row>
    <row r="19" spans="1:39" x14ac:dyDescent="0.25">
      <c r="B19" s="62">
        <v>4</v>
      </c>
      <c r="C19" s="62" t="s">
        <v>34</v>
      </c>
      <c r="D19" s="100">
        <v>29.96</v>
      </c>
      <c r="E19" s="24">
        <f t="shared" si="2"/>
        <v>322.48944</v>
      </c>
      <c r="F19" s="103">
        <v>322</v>
      </c>
      <c r="G19" s="98">
        <v>3.61</v>
      </c>
      <c r="H19" s="24">
        <f t="shared" si="0"/>
        <v>38.858039999999995</v>
      </c>
      <c r="I19" s="103">
        <v>39</v>
      </c>
      <c r="J19" s="62">
        <v>0</v>
      </c>
      <c r="K19" s="24">
        <f t="shared" si="1"/>
        <v>0</v>
      </c>
      <c r="L19" s="24">
        <f t="shared" si="4"/>
        <v>361.34748000000002</v>
      </c>
      <c r="M19" s="104">
        <v>361</v>
      </c>
      <c r="N19" s="70"/>
      <c r="P19" s="24"/>
      <c r="Q19" s="24"/>
      <c r="R19" s="24"/>
      <c r="T19" s="68"/>
      <c r="W19" s="24"/>
      <c r="X19" s="24"/>
      <c r="Y19" s="62"/>
      <c r="Z19" s="68"/>
      <c r="AA19" s="24"/>
      <c r="AI19" s="24"/>
      <c r="AJ19" s="24"/>
      <c r="AK19" s="62"/>
      <c r="AL19" s="68"/>
    </row>
    <row r="20" spans="1:39" x14ac:dyDescent="0.25">
      <c r="B20" s="62">
        <v>5</v>
      </c>
      <c r="C20" s="62" t="s">
        <v>33</v>
      </c>
      <c r="D20" s="100">
        <v>49.78</v>
      </c>
      <c r="E20" s="24">
        <f t="shared" si="2"/>
        <v>535.83191999999997</v>
      </c>
      <c r="F20" s="103">
        <v>536</v>
      </c>
      <c r="G20" s="98">
        <v>3.61</v>
      </c>
      <c r="H20" s="24">
        <f t="shared" si="0"/>
        <v>38.858039999999995</v>
      </c>
      <c r="I20" s="103">
        <v>39</v>
      </c>
      <c r="J20" s="62">
        <v>0</v>
      </c>
      <c r="K20" s="24">
        <f t="shared" si="1"/>
        <v>0</v>
      </c>
      <c r="L20" s="24">
        <f t="shared" si="4"/>
        <v>574.68995999999993</v>
      </c>
      <c r="M20" s="104">
        <v>575</v>
      </c>
      <c r="Q20" s="24"/>
      <c r="R20" s="24"/>
      <c r="T20" s="68"/>
      <c r="W20" s="24"/>
      <c r="X20" s="24"/>
      <c r="Y20" s="62"/>
      <c r="Z20" s="68"/>
      <c r="AA20" s="24"/>
    </row>
    <row r="21" spans="1:39" x14ac:dyDescent="0.25">
      <c r="A21" s="61"/>
      <c r="B21" s="62">
        <v>6</v>
      </c>
      <c r="C21" s="62" t="s">
        <v>34</v>
      </c>
      <c r="D21" s="100">
        <v>31.21</v>
      </c>
      <c r="E21" s="24">
        <f t="shared" si="2"/>
        <v>335.94443999999999</v>
      </c>
      <c r="F21" s="103">
        <v>536</v>
      </c>
      <c r="G21" s="98">
        <v>3.61</v>
      </c>
      <c r="H21" s="24">
        <f t="shared" si="0"/>
        <v>38.858039999999995</v>
      </c>
      <c r="I21" s="103">
        <v>39</v>
      </c>
      <c r="J21" s="62">
        <v>0</v>
      </c>
      <c r="K21" s="24">
        <f t="shared" si="1"/>
        <v>0</v>
      </c>
      <c r="L21" s="24">
        <f t="shared" si="4"/>
        <v>374.80248</v>
      </c>
      <c r="M21" s="104">
        <v>375</v>
      </c>
      <c r="Q21" s="24"/>
      <c r="R21" s="24"/>
      <c r="T21" s="68"/>
      <c r="W21" s="24"/>
      <c r="X21" s="24"/>
      <c r="Y21" s="62"/>
      <c r="Z21" s="68"/>
      <c r="AA21" s="24"/>
    </row>
    <row r="22" spans="1:39" x14ac:dyDescent="0.25">
      <c r="D22" s="97"/>
      <c r="G22" s="99"/>
      <c r="H22" s="24"/>
      <c r="I22" s="24"/>
      <c r="K22" s="24"/>
      <c r="L22" s="24"/>
      <c r="M22" s="97"/>
      <c r="N22" s="70"/>
    </row>
    <row r="23" spans="1:39" x14ac:dyDescent="0.25">
      <c r="A23" s="61" t="s">
        <v>38</v>
      </c>
      <c r="D23" s="97"/>
      <c r="G23" s="99"/>
      <c r="H23" s="24"/>
      <c r="I23" s="24"/>
      <c r="K23" s="24"/>
      <c r="L23" s="24"/>
      <c r="M23" s="97"/>
      <c r="N23" s="70"/>
      <c r="P23" s="61"/>
      <c r="V23" s="61"/>
      <c r="AB23" s="61"/>
      <c r="AH23" s="61"/>
    </row>
    <row r="24" spans="1:39" x14ac:dyDescent="0.25">
      <c r="A24" s="62" t="s">
        <v>36</v>
      </c>
      <c r="B24" s="62">
        <v>1</v>
      </c>
      <c r="C24" s="62" t="s">
        <v>34</v>
      </c>
      <c r="D24" s="68">
        <v>31.21</v>
      </c>
      <c r="E24" s="24">
        <f t="shared" si="2"/>
        <v>335.94443999999999</v>
      </c>
      <c r="F24" s="103">
        <v>336</v>
      </c>
      <c r="G24" s="98">
        <v>3.51</v>
      </c>
      <c r="H24" s="24">
        <f t="shared" si="0"/>
        <v>37.781639999999996</v>
      </c>
      <c r="I24" s="103">
        <v>38</v>
      </c>
      <c r="J24" s="62">
        <v>0</v>
      </c>
      <c r="K24" s="24">
        <f t="shared" si="1"/>
        <v>0</v>
      </c>
      <c r="L24" s="24">
        <f t="shared" ref="L24:L29" si="5">E24+H24+K24</f>
        <v>373.72607999999997</v>
      </c>
      <c r="M24" s="14">
        <v>374</v>
      </c>
      <c r="N24" s="70"/>
      <c r="Q24" s="24"/>
      <c r="R24" s="24"/>
      <c r="T24" s="68"/>
      <c r="U24" s="24"/>
      <c r="V24" s="62"/>
      <c r="W24" s="24"/>
      <c r="X24" s="24"/>
      <c r="Y24" s="62"/>
      <c r="Z24" s="68"/>
      <c r="AA24" s="24"/>
      <c r="AB24" s="62"/>
      <c r="AC24" s="62"/>
      <c r="AD24" s="62"/>
      <c r="AE24" s="62"/>
      <c r="AF24" s="68"/>
      <c r="AH24" s="62"/>
      <c r="AI24" s="24"/>
      <c r="AJ24" s="24"/>
      <c r="AK24" s="62"/>
      <c r="AL24" s="68"/>
      <c r="AM24" s="24"/>
    </row>
    <row r="25" spans="1:39" x14ac:dyDescent="0.25">
      <c r="A25" s="61"/>
      <c r="B25" s="62">
        <v>2</v>
      </c>
      <c r="C25" s="62" t="s">
        <v>33</v>
      </c>
      <c r="D25" s="68">
        <v>49.77</v>
      </c>
      <c r="E25" s="24">
        <f t="shared" si="2"/>
        <v>535.72428000000002</v>
      </c>
      <c r="F25" s="103">
        <v>536</v>
      </c>
      <c r="G25" s="98">
        <v>3.61</v>
      </c>
      <c r="H25" s="24">
        <f t="shared" si="0"/>
        <v>38.858039999999995</v>
      </c>
      <c r="I25" s="103">
        <v>39</v>
      </c>
      <c r="J25" s="62">
        <v>0</v>
      </c>
      <c r="K25" s="24">
        <f t="shared" si="1"/>
        <v>0</v>
      </c>
      <c r="L25" s="24">
        <f t="shared" si="5"/>
        <v>574.58231999999998</v>
      </c>
      <c r="M25" s="105">
        <v>575</v>
      </c>
      <c r="N25" s="70"/>
      <c r="T25" s="68"/>
      <c r="U25" s="24"/>
      <c r="W25" s="62"/>
      <c r="X25" s="24"/>
      <c r="Y25" s="62"/>
      <c r="Z25" s="68"/>
      <c r="AA25" s="24"/>
      <c r="AC25" s="62"/>
      <c r="AD25" s="62"/>
      <c r="AE25" s="62"/>
      <c r="AF25" s="68"/>
      <c r="AI25" s="62"/>
      <c r="AJ25" s="62"/>
      <c r="AK25" s="62"/>
      <c r="AL25" s="68"/>
      <c r="AM25" s="24"/>
    </row>
    <row r="26" spans="1:39" x14ac:dyDescent="0.25">
      <c r="A26" s="61"/>
      <c r="B26" s="62">
        <v>3</v>
      </c>
      <c r="C26" s="62" t="s">
        <v>34</v>
      </c>
      <c r="D26" s="100">
        <v>29.96</v>
      </c>
      <c r="E26" s="24">
        <f t="shared" si="2"/>
        <v>322.48944</v>
      </c>
      <c r="F26" s="103">
        <v>322</v>
      </c>
      <c r="G26" s="98">
        <v>3.61</v>
      </c>
      <c r="H26" s="24">
        <f t="shared" si="0"/>
        <v>38.858039999999995</v>
      </c>
      <c r="I26" s="103">
        <v>39</v>
      </c>
      <c r="J26" s="62">
        <v>0</v>
      </c>
      <c r="K26" s="24">
        <f t="shared" si="1"/>
        <v>0</v>
      </c>
      <c r="L26" s="24">
        <f t="shared" si="5"/>
        <v>361.34748000000002</v>
      </c>
      <c r="M26" s="104">
        <v>361</v>
      </c>
      <c r="T26" s="68"/>
      <c r="U26" s="24"/>
      <c r="W26" s="62"/>
      <c r="X26" s="24"/>
      <c r="Y26" s="62"/>
      <c r="Z26" s="68"/>
      <c r="AA26" s="24"/>
      <c r="AC26" s="62"/>
      <c r="AD26" s="62"/>
      <c r="AE26" s="62"/>
      <c r="AF26" s="68"/>
      <c r="AI26" s="62"/>
      <c r="AJ26" s="62"/>
      <c r="AK26" s="62"/>
      <c r="AL26" s="68"/>
      <c r="AM26" s="24"/>
    </row>
    <row r="27" spans="1:39" x14ac:dyDescent="0.25">
      <c r="A27" s="61"/>
      <c r="B27" s="62">
        <v>4</v>
      </c>
      <c r="C27" s="62" t="s">
        <v>34</v>
      </c>
      <c r="D27" s="100">
        <v>29.96</v>
      </c>
      <c r="E27" s="24">
        <f t="shared" si="2"/>
        <v>322.48944</v>
      </c>
      <c r="F27" s="103">
        <v>322</v>
      </c>
      <c r="G27" s="98">
        <v>3.61</v>
      </c>
      <c r="H27" s="24">
        <f t="shared" si="0"/>
        <v>38.858039999999995</v>
      </c>
      <c r="I27" s="103">
        <v>39</v>
      </c>
      <c r="J27" s="62">
        <v>0</v>
      </c>
      <c r="K27" s="24">
        <f t="shared" si="1"/>
        <v>0</v>
      </c>
      <c r="L27" s="24">
        <f t="shared" si="5"/>
        <v>361.34748000000002</v>
      </c>
      <c r="M27" s="104">
        <v>361</v>
      </c>
      <c r="R27" s="69"/>
      <c r="S27" s="69"/>
      <c r="T27" s="69"/>
      <c r="U27" s="67"/>
      <c r="W27" s="62"/>
      <c r="X27" s="24"/>
      <c r="Y27" s="62"/>
      <c r="Z27" s="68"/>
      <c r="AA27" s="24"/>
      <c r="AC27" s="62"/>
      <c r="AD27" s="62"/>
      <c r="AE27" s="62"/>
      <c r="AF27" s="68"/>
      <c r="AI27" s="62"/>
      <c r="AJ27" s="24"/>
      <c r="AK27" s="62"/>
      <c r="AL27" s="68"/>
      <c r="AM27" s="24"/>
    </row>
    <row r="28" spans="1:39" x14ac:dyDescent="0.25">
      <c r="B28" s="62">
        <v>5</v>
      </c>
      <c r="C28" s="62" t="s">
        <v>33</v>
      </c>
      <c r="D28" s="100">
        <v>49.78</v>
      </c>
      <c r="E28" s="24">
        <f t="shared" si="2"/>
        <v>535.83191999999997</v>
      </c>
      <c r="F28" s="103">
        <v>536</v>
      </c>
      <c r="G28" s="98">
        <v>3.61</v>
      </c>
      <c r="H28" s="24">
        <f t="shared" si="0"/>
        <v>38.858039999999995</v>
      </c>
      <c r="I28" s="103">
        <v>39</v>
      </c>
      <c r="J28" s="62">
        <v>0</v>
      </c>
      <c r="K28" s="24">
        <f t="shared" si="1"/>
        <v>0</v>
      </c>
      <c r="L28" s="24">
        <f t="shared" si="5"/>
        <v>574.68995999999993</v>
      </c>
      <c r="M28" s="104">
        <v>575</v>
      </c>
      <c r="N28" s="70"/>
      <c r="Q28" s="24"/>
      <c r="R28" s="24"/>
      <c r="T28" s="68"/>
      <c r="U28" s="24"/>
      <c r="W28" s="67"/>
      <c r="X28" s="69"/>
      <c r="Y28" s="69"/>
      <c r="Z28" s="69"/>
      <c r="AA28" s="24"/>
      <c r="AC28" s="62"/>
      <c r="AD28" s="62"/>
      <c r="AE28" s="62"/>
      <c r="AF28" s="68"/>
      <c r="AI28" s="24"/>
      <c r="AJ28" s="24"/>
      <c r="AK28" s="62"/>
      <c r="AL28" s="68"/>
      <c r="AM28" s="24"/>
    </row>
    <row r="29" spans="1:39" x14ac:dyDescent="0.25">
      <c r="B29" s="62">
        <v>6</v>
      </c>
      <c r="C29" s="62" t="s">
        <v>34</v>
      </c>
      <c r="D29" s="100">
        <v>31.21</v>
      </c>
      <c r="E29" s="24">
        <f t="shared" si="2"/>
        <v>335.94443999999999</v>
      </c>
      <c r="F29" s="103">
        <v>536</v>
      </c>
      <c r="G29" s="98">
        <v>3.61</v>
      </c>
      <c r="H29" s="24">
        <f t="shared" si="0"/>
        <v>38.858039999999995</v>
      </c>
      <c r="I29" s="103">
        <v>39</v>
      </c>
      <c r="J29" s="62">
        <v>0</v>
      </c>
      <c r="K29" s="24">
        <f t="shared" si="1"/>
        <v>0</v>
      </c>
      <c r="L29" s="24">
        <f t="shared" si="5"/>
        <v>374.80248</v>
      </c>
      <c r="M29" s="104">
        <v>375</v>
      </c>
      <c r="N29" s="70"/>
      <c r="P29" s="24"/>
      <c r="Q29" s="24"/>
      <c r="R29" s="24"/>
      <c r="T29" s="68"/>
      <c r="U29" s="24"/>
      <c r="W29" s="24"/>
      <c r="X29" s="24"/>
      <c r="Y29" s="62"/>
      <c r="Z29" s="68"/>
      <c r="AA29" s="24"/>
      <c r="AI29" s="24"/>
      <c r="AJ29" s="24"/>
      <c r="AK29" s="62"/>
      <c r="AL29" s="68"/>
      <c r="AM29" s="24"/>
    </row>
    <row r="30" spans="1:39" x14ac:dyDescent="0.25">
      <c r="D30" s="97"/>
      <c r="E30" s="97"/>
      <c r="F30" s="97"/>
      <c r="G30" s="99"/>
      <c r="M30" s="97"/>
      <c r="N30" s="70"/>
      <c r="Q30" s="24"/>
      <c r="R30" s="24"/>
      <c r="T30" s="68"/>
      <c r="U30" s="24"/>
      <c r="W30" s="24"/>
      <c r="X30" s="24"/>
      <c r="Y30" s="62"/>
      <c r="Z30" s="68"/>
      <c r="AA30" s="24"/>
    </row>
    <row r="31" spans="1:39" x14ac:dyDescent="0.25">
      <c r="D31" s="97"/>
      <c r="E31" s="97"/>
      <c r="F31" s="97"/>
      <c r="G31" s="99"/>
      <c r="M31" s="97"/>
      <c r="N31" s="70"/>
      <c r="Q31" s="24"/>
      <c r="R31" s="24"/>
      <c r="T31" s="68"/>
      <c r="U31" s="24"/>
      <c r="W31" s="24"/>
      <c r="X31" s="24"/>
      <c r="Y31" s="62"/>
      <c r="Z31" s="68"/>
      <c r="AA31" s="24"/>
    </row>
    <row r="33" spans="1:18" x14ac:dyDescent="0.25">
      <c r="A33" s="61"/>
    </row>
    <row r="34" spans="1:18" x14ac:dyDescent="0.25">
      <c r="D34" s="97"/>
      <c r="E34" s="97"/>
      <c r="F34" s="97"/>
      <c r="G34" s="99"/>
      <c r="M34" s="97"/>
      <c r="N34" s="70"/>
    </row>
    <row r="35" spans="1:18" x14ac:dyDescent="0.25">
      <c r="A35" s="61"/>
      <c r="D35" s="97"/>
      <c r="E35" s="97"/>
      <c r="F35" s="97"/>
      <c r="G35" s="99"/>
      <c r="M35" s="97"/>
      <c r="N35" s="70"/>
    </row>
    <row r="36" spans="1:18" x14ac:dyDescent="0.25">
      <c r="D36" s="97"/>
      <c r="E36" s="97"/>
      <c r="F36" s="97"/>
      <c r="G36" s="99"/>
      <c r="M36" s="97"/>
      <c r="N36" s="70"/>
    </row>
    <row r="37" spans="1:18" x14ac:dyDescent="0.25">
      <c r="A37" s="61"/>
      <c r="M37" s="61"/>
      <c r="N37" s="61"/>
      <c r="P37" s="67"/>
      <c r="Q37" s="24"/>
      <c r="R37" s="24"/>
    </row>
    <row r="39" spans="1:18" x14ac:dyDescent="0.25">
      <c r="A39" s="61"/>
    </row>
    <row r="40" spans="1:18" x14ac:dyDescent="0.25">
      <c r="D40" s="97"/>
      <c r="E40" s="97"/>
      <c r="F40" s="97"/>
      <c r="G40" s="99"/>
      <c r="M40" s="97"/>
      <c r="N40" s="70"/>
    </row>
    <row r="41" spans="1:18" x14ac:dyDescent="0.25">
      <c r="D41" s="97"/>
      <c r="E41" s="97"/>
      <c r="F41" s="97"/>
      <c r="G41" s="99"/>
      <c r="M41" s="97"/>
      <c r="N41" s="70"/>
    </row>
    <row r="42" spans="1:18" x14ac:dyDescent="0.25">
      <c r="D42" s="97"/>
      <c r="E42" s="97"/>
      <c r="F42" s="97"/>
      <c r="G42" s="99"/>
      <c r="M42" s="97"/>
      <c r="N42" s="70"/>
    </row>
    <row r="43" spans="1:18" x14ac:dyDescent="0.25">
      <c r="P43" s="67"/>
      <c r="Q43" s="24"/>
      <c r="R43" s="24"/>
    </row>
    <row r="45" spans="1:18" x14ac:dyDescent="0.25">
      <c r="A45" s="61"/>
    </row>
    <row r="48" spans="1:18" x14ac:dyDescent="0.25">
      <c r="M48" s="61"/>
      <c r="N48" s="61"/>
      <c r="P48" s="67"/>
      <c r="Q48" s="24"/>
      <c r="R48" s="24"/>
    </row>
    <row r="50" spans="1:1" x14ac:dyDescent="0.25">
      <c r="A50" s="61"/>
    </row>
    <row r="56" spans="1:1" x14ac:dyDescent="0.25">
      <c r="A56" s="61"/>
    </row>
    <row r="62" spans="1:1" x14ac:dyDescent="0.25">
      <c r="A62" s="61"/>
    </row>
    <row r="68" spans="1:1" x14ac:dyDescent="0.25">
      <c r="A68" s="61"/>
    </row>
    <row r="74" spans="1:1" x14ac:dyDescent="0.25">
      <c r="A74" s="61"/>
    </row>
    <row r="80" spans="1:1" x14ac:dyDescent="0.25">
      <c r="A80" s="61"/>
    </row>
    <row r="86" spans="1:1" x14ac:dyDescent="0.25">
      <c r="A86" s="61"/>
    </row>
    <row r="91" spans="1:1" x14ac:dyDescent="0.25">
      <c r="A91" s="61"/>
    </row>
    <row r="96" spans="1:1" x14ac:dyDescent="0.25">
      <c r="A96" s="61"/>
    </row>
    <row r="102" spans="1:2" x14ac:dyDescent="0.25">
      <c r="A102" s="61"/>
    </row>
    <row r="108" spans="1:2" x14ac:dyDescent="0.25">
      <c r="A108" s="61"/>
    </row>
    <row r="110" spans="1:2" x14ac:dyDescent="0.25">
      <c r="B110" s="66"/>
    </row>
    <row r="112" spans="1:2" x14ac:dyDescent="0.25">
      <c r="A112" s="61"/>
    </row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B2:S21"/>
  <sheetViews>
    <sheetView topLeftCell="B1" zoomScale="115" zoomScaleNormal="115" workbookViewId="0">
      <selection activeCell="M6" sqref="M6"/>
    </sheetView>
  </sheetViews>
  <sheetFormatPr defaultRowHeight="16.5" x14ac:dyDescent="0.25"/>
  <cols>
    <col min="1" max="2" width="9.140625" style="44"/>
    <col min="3" max="3" width="5.7109375" style="44" bestFit="1" customWidth="1"/>
    <col min="4" max="5" width="9.140625" style="44"/>
    <col min="6" max="6" width="9.85546875" style="44" bestFit="1" customWidth="1"/>
    <col min="7" max="7" width="11.42578125" style="44" bestFit="1" customWidth="1"/>
    <col min="8" max="8" width="12.28515625" style="44" bestFit="1" customWidth="1"/>
    <col min="9" max="9" width="9.85546875" style="44" bestFit="1" customWidth="1"/>
    <col min="10" max="10" width="11.28515625" style="44" bestFit="1" customWidth="1"/>
    <col min="11" max="11" width="9.85546875" style="44" bestFit="1" customWidth="1"/>
    <col min="12" max="12" width="12.28515625" style="44" bestFit="1" customWidth="1"/>
    <col min="13" max="13" width="9.85546875" style="44" bestFit="1" customWidth="1"/>
    <col min="14" max="14" width="20" style="44" customWidth="1"/>
    <col min="15" max="15" width="9.140625" style="44"/>
    <col min="16" max="16" width="14.42578125" style="44" customWidth="1"/>
    <col min="17" max="17" width="9.140625" style="44"/>
    <col min="18" max="18" width="15.5703125" style="44" customWidth="1"/>
    <col min="19" max="19" width="14.5703125" style="44" customWidth="1"/>
    <col min="20" max="16384" width="9.140625" style="44"/>
  </cols>
  <sheetData>
    <row r="2" spans="2:19" s="49" customFormat="1" x14ac:dyDescent="0.25">
      <c r="C2" s="52" t="s">
        <v>14</v>
      </c>
      <c r="D2" s="52" t="s">
        <v>18</v>
      </c>
      <c r="E2" s="52" t="s">
        <v>15</v>
      </c>
      <c r="F2" s="52" t="s">
        <v>16</v>
      </c>
      <c r="G2" s="52" t="s">
        <v>17</v>
      </c>
      <c r="H2" s="52" t="s">
        <v>8</v>
      </c>
      <c r="I2" s="52" t="s">
        <v>19</v>
      </c>
      <c r="J2" s="52"/>
      <c r="K2" s="52"/>
      <c r="L2" s="52" t="s">
        <v>20</v>
      </c>
      <c r="M2" s="52" t="s">
        <v>21</v>
      </c>
    </row>
    <row r="3" spans="2:19" x14ac:dyDescent="0.25">
      <c r="B3" s="44" t="s">
        <v>47</v>
      </c>
      <c r="C3" s="53">
        <v>701</v>
      </c>
      <c r="D3" s="53">
        <v>29.96</v>
      </c>
      <c r="E3" s="53">
        <v>3.61</v>
      </c>
      <c r="F3" s="53">
        <f>D3+E3</f>
        <v>33.57</v>
      </c>
      <c r="G3" s="54">
        <f>F3*10.764</f>
        <v>361.34747999999996</v>
      </c>
      <c r="H3" s="55">
        <v>4400000</v>
      </c>
      <c r="I3" s="50">
        <f>H3/G3</f>
        <v>12176.645039838109</v>
      </c>
      <c r="J3" s="55">
        <v>308000</v>
      </c>
      <c r="K3" s="55">
        <v>30000</v>
      </c>
      <c r="L3" s="50">
        <f>H3+J3+K3</f>
        <v>4738000</v>
      </c>
      <c r="M3" s="50">
        <f>L3/G3</f>
        <v>13112.032772443856</v>
      </c>
    </row>
    <row r="4" spans="2:19" x14ac:dyDescent="0.25">
      <c r="C4" s="53">
        <v>901</v>
      </c>
      <c r="D4" s="53">
        <v>31.21</v>
      </c>
      <c r="E4" s="53">
        <v>3.51</v>
      </c>
      <c r="F4" s="53">
        <f>D4+E4</f>
        <v>34.72</v>
      </c>
      <c r="G4" s="54">
        <f>F4*10.764</f>
        <v>373.72607999999997</v>
      </c>
      <c r="H4" s="55">
        <v>4400000</v>
      </c>
      <c r="I4" s="50">
        <f>H4/G4</f>
        <v>11773.328743875729</v>
      </c>
      <c r="J4" s="55">
        <v>308000</v>
      </c>
      <c r="K4" s="55">
        <v>30000</v>
      </c>
      <c r="L4" s="50">
        <f>H4+J4+K4</f>
        <v>4738000</v>
      </c>
      <c r="M4" s="50">
        <f>L4/G4</f>
        <v>12677.734451928001</v>
      </c>
    </row>
    <row r="5" spans="2:19" x14ac:dyDescent="0.25">
      <c r="C5" s="53">
        <v>403</v>
      </c>
      <c r="D5" s="53">
        <v>29.96</v>
      </c>
      <c r="E5" s="53">
        <v>3.61</v>
      </c>
      <c r="F5" s="53">
        <f t="shared" ref="F5:F6" si="0">D5+E5</f>
        <v>33.57</v>
      </c>
      <c r="G5" s="54">
        <f t="shared" ref="G5:G7" si="1">F5*10.764</f>
        <v>361.34747999999996</v>
      </c>
      <c r="H5" s="55">
        <v>4400000</v>
      </c>
      <c r="I5" s="50">
        <f t="shared" ref="I5:I7" si="2">H5/G5</f>
        <v>12176.645039838109</v>
      </c>
      <c r="J5" s="55">
        <v>308000</v>
      </c>
      <c r="K5" s="55">
        <v>30001</v>
      </c>
      <c r="L5" s="50">
        <f t="shared" ref="L5:L6" si="3">H5+J5+K5</f>
        <v>4738001</v>
      </c>
      <c r="M5" s="50">
        <f t="shared" ref="M5:M6" si="4">L5/G5</f>
        <v>13112.035539863182</v>
      </c>
      <c r="N5" s="46"/>
      <c r="P5" s="46"/>
      <c r="R5" s="47"/>
      <c r="S5" s="48"/>
    </row>
    <row r="6" spans="2:19" x14ac:dyDescent="0.25">
      <c r="C6" s="53">
        <v>903</v>
      </c>
      <c r="D6" s="53">
        <v>29.96</v>
      </c>
      <c r="E6" s="53">
        <v>3.61</v>
      </c>
      <c r="F6" s="53">
        <f t="shared" si="0"/>
        <v>33.57</v>
      </c>
      <c r="G6" s="54">
        <f t="shared" si="1"/>
        <v>361.34747999999996</v>
      </c>
      <c r="H6" s="55">
        <v>4400000</v>
      </c>
      <c r="I6" s="50">
        <f t="shared" si="2"/>
        <v>12176.645039838109</v>
      </c>
      <c r="J6" s="55">
        <v>308000</v>
      </c>
      <c r="K6" s="55">
        <v>30002</v>
      </c>
      <c r="L6" s="50">
        <f t="shared" si="3"/>
        <v>4738002</v>
      </c>
      <c r="M6" s="50">
        <f t="shared" si="4"/>
        <v>13112.03830728251</v>
      </c>
      <c r="N6" s="46"/>
      <c r="P6" s="46"/>
      <c r="R6" s="47"/>
      <c r="S6" s="48"/>
    </row>
    <row r="7" spans="2:19" x14ac:dyDescent="0.25">
      <c r="C7" s="53"/>
      <c r="D7" s="53"/>
      <c r="E7" s="53"/>
      <c r="F7" s="53"/>
      <c r="G7" s="54">
        <f t="shared" si="1"/>
        <v>0</v>
      </c>
      <c r="H7" s="55">
        <v>4400000</v>
      </c>
      <c r="I7" s="50" t="e">
        <f t="shared" si="2"/>
        <v>#DIV/0!</v>
      </c>
      <c r="J7" s="55"/>
      <c r="K7" s="55"/>
      <c r="L7" s="50"/>
      <c r="M7" s="50"/>
      <c r="N7" s="46"/>
      <c r="P7" s="46"/>
      <c r="R7" s="47"/>
      <c r="S7" s="48"/>
    </row>
    <row r="8" spans="2:19" x14ac:dyDescent="0.25">
      <c r="C8" s="53"/>
      <c r="D8" s="53"/>
      <c r="E8" s="53"/>
      <c r="F8" s="53"/>
      <c r="G8" s="54"/>
      <c r="H8" s="55"/>
      <c r="I8" s="50"/>
      <c r="J8" s="55"/>
      <c r="K8" s="55"/>
      <c r="L8" s="50"/>
      <c r="M8" s="50"/>
      <c r="N8" s="46"/>
      <c r="P8" s="46"/>
      <c r="R8" s="47"/>
      <c r="S8" s="48"/>
    </row>
    <row r="9" spans="2:19" x14ac:dyDescent="0.25">
      <c r="C9" s="53"/>
      <c r="D9" s="53"/>
      <c r="E9" s="53"/>
      <c r="F9" s="53"/>
      <c r="G9" s="54"/>
      <c r="H9" s="55"/>
      <c r="I9" s="50"/>
      <c r="J9" s="55"/>
      <c r="K9" s="55"/>
      <c r="L9" s="50"/>
      <c r="M9" s="50"/>
      <c r="N9" s="46"/>
      <c r="P9" s="46"/>
      <c r="R9" s="47"/>
      <c r="S9" s="48"/>
    </row>
    <row r="10" spans="2:19" x14ac:dyDescent="0.25">
      <c r="H10" s="45"/>
      <c r="I10" s="51"/>
      <c r="J10" s="117"/>
      <c r="K10" s="117"/>
      <c r="L10" s="117"/>
      <c r="M10" s="51"/>
    </row>
    <row r="11" spans="2:19" x14ac:dyDescent="0.25">
      <c r="H11" s="45"/>
    </row>
    <row r="12" spans="2:19" x14ac:dyDescent="0.25">
      <c r="H12" s="45"/>
    </row>
    <row r="13" spans="2:19" x14ac:dyDescent="0.25">
      <c r="H13" s="45"/>
    </row>
    <row r="14" spans="2:19" x14ac:dyDescent="0.25">
      <c r="H14" s="45"/>
    </row>
    <row r="15" spans="2:19" x14ac:dyDescent="0.25">
      <c r="H15" s="45"/>
    </row>
    <row r="16" spans="2:19" x14ac:dyDescent="0.25">
      <c r="H16" s="45"/>
    </row>
    <row r="17" spans="8:8" x14ac:dyDescent="0.25">
      <c r="H17" s="45"/>
    </row>
    <row r="18" spans="8:8" x14ac:dyDescent="0.25">
      <c r="H18" s="45"/>
    </row>
    <row r="19" spans="8:8" x14ac:dyDescent="0.25">
      <c r="H19" s="45"/>
    </row>
    <row r="20" spans="8:8" x14ac:dyDescent="0.25">
      <c r="H20" s="45"/>
    </row>
    <row r="21" spans="8:8" x14ac:dyDescent="0.25">
      <c r="H21" s="45"/>
    </row>
  </sheetData>
  <mergeCells count="1">
    <mergeCell ref="J10:L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1"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Dwarka Rukmini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2024-07-05T09:43:49Z</dcterms:modified>
</cp:coreProperties>
</file>