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Belapur Branch\Dwarka -Kharghar\"/>
    </mc:Choice>
  </mc:AlternateContent>
  <xr:revisionPtr revIDLastSave="0" documentId="13_ncr:1_{657F97CA-A5E4-4F86-82CF-6682EE8FE6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warka" sheetId="87" r:id="rId1"/>
    <sheet name="Total" sheetId="107" r:id="rId2"/>
    <sheet name="Rera" sheetId="92" r:id="rId3"/>
    <sheet name="Typical Floor" sheetId="85" r:id="rId4"/>
    <sheet name="IGR" sheetId="97" r:id="rId5"/>
    <sheet name="RR" sheetId="98" r:id="rId6"/>
  </sheets>
  <definedNames>
    <definedName name="_xlnm._FilterDatabase" localSheetId="0" hidden="1">Dwarka!$D$2:$D$55</definedName>
  </definedNames>
  <calcPr calcId="191029"/>
</workbook>
</file>

<file path=xl/calcChain.xml><?xml version="1.0" encoding="utf-8"?>
<calcChain xmlns="http://schemas.openxmlformats.org/spreadsheetml/2006/main">
  <c r="P2" i="87" l="1"/>
  <c r="L2" i="87"/>
  <c r="N2" i="87"/>
  <c r="E55" i="87"/>
  <c r="F55" i="87"/>
  <c r="J3" i="87"/>
  <c r="K2" i="87"/>
  <c r="J4" i="87" l="1"/>
  <c r="J5" i="87" s="1"/>
  <c r="P4" i="85" l="1"/>
  <c r="P5" i="85"/>
  <c r="P3" i="85"/>
  <c r="O4" i="85"/>
  <c r="O5" i="85"/>
  <c r="O3" i="85"/>
  <c r="H10" i="97"/>
  <c r="L10" i="97"/>
  <c r="H4" i="97"/>
  <c r="F5" i="97"/>
  <c r="F6" i="97"/>
  <c r="F7" i="97"/>
  <c r="H7" i="97" s="1"/>
  <c r="F8" i="97"/>
  <c r="F9" i="97"/>
  <c r="H5" i="97"/>
  <c r="H6" i="97"/>
  <c r="H8" i="97"/>
  <c r="H9" i="97"/>
  <c r="K5" i="97"/>
  <c r="K6" i="97"/>
  <c r="K7" i="97"/>
  <c r="K8" i="97"/>
  <c r="L8" i="97" s="1"/>
  <c r="K9" i="97"/>
  <c r="L9" i="97" s="1"/>
  <c r="L5" i="97"/>
  <c r="L6" i="97"/>
  <c r="L7" i="97"/>
  <c r="K4" i="97"/>
  <c r="L3" i="97"/>
  <c r="K3" i="97"/>
  <c r="H3" i="97"/>
  <c r="F3" i="97"/>
  <c r="E3" i="97"/>
  <c r="C2" i="107"/>
  <c r="H45" i="87"/>
  <c r="I45" i="87" s="1"/>
  <c r="N45" i="87" s="1"/>
  <c r="H46" i="87"/>
  <c r="I46" i="87" s="1"/>
  <c r="N46" i="87" s="1"/>
  <c r="H47" i="87"/>
  <c r="I47" i="87" s="1"/>
  <c r="N47" i="87" s="1"/>
  <c r="H48" i="87"/>
  <c r="I48" i="87" s="1"/>
  <c r="N48" i="87" s="1"/>
  <c r="H49" i="87"/>
  <c r="I49" i="87" s="1"/>
  <c r="N49" i="87" s="1"/>
  <c r="H50" i="87"/>
  <c r="I50" i="87" s="1"/>
  <c r="N50" i="87" s="1"/>
  <c r="H51" i="87"/>
  <c r="I51" i="87" s="1"/>
  <c r="N51" i="87" s="1"/>
  <c r="H52" i="87"/>
  <c r="I52" i="87" s="1"/>
  <c r="N52" i="87" s="1"/>
  <c r="H53" i="87"/>
  <c r="I53" i="87" s="1"/>
  <c r="N53" i="87" s="1"/>
  <c r="H54" i="87"/>
  <c r="I54" i="87" s="1"/>
  <c r="N54" i="87" s="1"/>
  <c r="H44" i="87"/>
  <c r="I44" i="87" s="1"/>
  <c r="N44" i="87" s="1"/>
  <c r="H43" i="87"/>
  <c r="I43" i="87" s="1"/>
  <c r="N43" i="87" s="1"/>
  <c r="H3" i="87"/>
  <c r="H4" i="87"/>
  <c r="I4" i="87" s="1"/>
  <c r="N4" i="87" s="1"/>
  <c r="H5" i="87"/>
  <c r="I5" i="87" s="1"/>
  <c r="N5" i="87" s="1"/>
  <c r="H6" i="87"/>
  <c r="I6" i="87" s="1"/>
  <c r="N6" i="87" s="1"/>
  <c r="H7" i="87"/>
  <c r="I7" i="87" s="1"/>
  <c r="N7" i="87" s="1"/>
  <c r="H11" i="87"/>
  <c r="I11" i="87" s="1"/>
  <c r="N11" i="87" s="1"/>
  <c r="H12" i="87"/>
  <c r="I12" i="87" s="1"/>
  <c r="N12" i="87" s="1"/>
  <c r="H13" i="87"/>
  <c r="I13" i="87" s="1"/>
  <c r="N13" i="87" s="1"/>
  <c r="H14" i="87"/>
  <c r="I14" i="87" s="1"/>
  <c r="N14" i="87" s="1"/>
  <c r="H15" i="87"/>
  <c r="I15" i="87" s="1"/>
  <c r="N15" i="87" s="1"/>
  <c r="H16" i="87"/>
  <c r="I16" i="87" s="1"/>
  <c r="N16" i="87" s="1"/>
  <c r="H17" i="87"/>
  <c r="I17" i="87" s="1"/>
  <c r="N17" i="87" s="1"/>
  <c r="H18" i="87"/>
  <c r="I18" i="87" s="1"/>
  <c r="N18" i="87" s="1"/>
  <c r="H19" i="87"/>
  <c r="I19" i="87" s="1"/>
  <c r="N19" i="87" s="1"/>
  <c r="H20" i="87"/>
  <c r="I20" i="87" s="1"/>
  <c r="N20" i="87" s="1"/>
  <c r="H21" i="87"/>
  <c r="I21" i="87" s="1"/>
  <c r="N21" i="87" s="1"/>
  <c r="H22" i="87"/>
  <c r="I22" i="87" s="1"/>
  <c r="N22" i="87" s="1"/>
  <c r="H23" i="87"/>
  <c r="I23" i="87" s="1"/>
  <c r="N23" i="87" s="1"/>
  <c r="H24" i="87"/>
  <c r="I24" i="87" s="1"/>
  <c r="N24" i="87" s="1"/>
  <c r="H25" i="87"/>
  <c r="I25" i="87" s="1"/>
  <c r="N25" i="87" s="1"/>
  <c r="H26" i="87"/>
  <c r="I26" i="87" s="1"/>
  <c r="N26" i="87" s="1"/>
  <c r="H27" i="87"/>
  <c r="I27" i="87" s="1"/>
  <c r="N27" i="87" s="1"/>
  <c r="H28" i="87"/>
  <c r="I28" i="87" s="1"/>
  <c r="N28" i="87" s="1"/>
  <c r="H29" i="87"/>
  <c r="I29" i="87" s="1"/>
  <c r="N29" i="87" s="1"/>
  <c r="H30" i="87"/>
  <c r="I30" i="87" s="1"/>
  <c r="N30" i="87" s="1"/>
  <c r="H31" i="87"/>
  <c r="I31" i="87" s="1"/>
  <c r="N31" i="87" s="1"/>
  <c r="H32" i="87"/>
  <c r="I32" i="87" s="1"/>
  <c r="N32" i="87" s="1"/>
  <c r="H33" i="87"/>
  <c r="I33" i="87" s="1"/>
  <c r="N33" i="87" s="1"/>
  <c r="H34" i="87"/>
  <c r="I34" i="87" s="1"/>
  <c r="N34" i="87" s="1"/>
  <c r="H35" i="87"/>
  <c r="I35" i="87" s="1"/>
  <c r="N35" i="87" s="1"/>
  <c r="H36" i="87"/>
  <c r="I36" i="87" s="1"/>
  <c r="N36" i="87" s="1"/>
  <c r="H37" i="87"/>
  <c r="I37" i="87" s="1"/>
  <c r="N37" i="87" s="1"/>
  <c r="H38" i="87"/>
  <c r="I38" i="87" s="1"/>
  <c r="N38" i="87" s="1"/>
  <c r="H39" i="87"/>
  <c r="I39" i="87" s="1"/>
  <c r="N39" i="87" s="1"/>
  <c r="H40" i="87"/>
  <c r="I40" i="87" s="1"/>
  <c r="N40" i="87" s="1"/>
  <c r="H41" i="87"/>
  <c r="I41" i="87" s="1"/>
  <c r="N41" i="87" s="1"/>
  <c r="H42" i="87"/>
  <c r="I42" i="87" s="1"/>
  <c r="N42" i="87" s="1"/>
  <c r="H2" i="87"/>
  <c r="G10" i="87"/>
  <c r="H10" i="87" s="1"/>
  <c r="I10" i="87" s="1"/>
  <c r="N10" i="87" s="1"/>
  <c r="G9" i="87"/>
  <c r="H9" i="87" s="1"/>
  <c r="I9" i="87" s="1"/>
  <c r="N9" i="87" s="1"/>
  <c r="G8" i="87"/>
  <c r="I2" i="87"/>
  <c r="I27" i="85"/>
  <c r="G27" i="85"/>
  <c r="E27" i="85"/>
  <c r="I26" i="85"/>
  <c r="G26" i="85"/>
  <c r="E26" i="85"/>
  <c r="I23" i="85"/>
  <c r="G23" i="85"/>
  <c r="E23" i="85"/>
  <c r="I22" i="85"/>
  <c r="G22" i="85"/>
  <c r="E22" i="85"/>
  <c r="I21" i="85"/>
  <c r="G21" i="85"/>
  <c r="E21" i="85"/>
  <c r="I18" i="85"/>
  <c r="G18" i="85"/>
  <c r="E18" i="85"/>
  <c r="I17" i="85"/>
  <c r="G17" i="85"/>
  <c r="E17" i="85"/>
  <c r="I14" i="85"/>
  <c r="G14" i="85"/>
  <c r="E14" i="85"/>
  <c r="I13" i="85"/>
  <c r="G13" i="85"/>
  <c r="E13" i="85"/>
  <c r="J13" i="85" s="1"/>
  <c r="I12" i="85"/>
  <c r="G12" i="85"/>
  <c r="E12" i="85"/>
  <c r="J12" i="85" s="1"/>
  <c r="I9" i="85"/>
  <c r="G9" i="85"/>
  <c r="E9" i="85"/>
  <c r="I8" i="85"/>
  <c r="G8" i="85"/>
  <c r="E8" i="85"/>
  <c r="I4" i="85"/>
  <c r="I5" i="85"/>
  <c r="I3" i="85"/>
  <c r="G4" i="85"/>
  <c r="G5" i="85"/>
  <c r="G3" i="85"/>
  <c r="E4" i="85"/>
  <c r="E5" i="85"/>
  <c r="E3" i="85"/>
  <c r="L24" i="92"/>
  <c r="K20" i="92"/>
  <c r="K21" i="92"/>
  <c r="K22" i="92"/>
  <c r="K23" i="92"/>
  <c r="K19" i="92"/>
  <c r="H8" i="87" l="1"/>
  <c r="I8" i="87" s="1"/>
  <c r="N8" i="87" s="1"/>
  <c r="G55" i="87"/>
  <c r="I3" i="87"/>
  <c r="H55" i="87"/>
  <c r="K3" i="87"/>
  <c r="L3" i="87" s="1"/>
  <c r="M3" i="87" s="1"/>
  <c r="K4" i="87"/>
  <c r="L4" i="87" s="1"/>
  <c r="K5" i="87"/>
  <c r="J6" i="87"/>
  <c r="L4" i="97"/>
  <c r="J22" i="85"/>
  <c r="J17" i="85"/>
  <c r="J23" i="85"/>
  <c r="J9" i="85"/>
  <c r="J21" i="85"/>
  <c r="J27" i="85"/>
  <c r="J5" i="85"/>
  <c r="J4" i="85"/>
  <c r="J18" i="85"/>
  <c r="J26" i="85"/>
  <c r="J14" i="85"/>
  <c r="J8" i="85"/>
  <c r="J3" i="85"/>
  <c r="J10" i="85"/>
  <c r="J19" i="85"/>
  <c r="J24" i="85"/>
  <c r="J15" i="85"/>
  <c r="C3" i="107"/>
  <c r="N3" i="87" l="1"/>
  <c r="N55" i="87" s="1"/>
  <c r="I55" i="87"/>
  <c r="L5" i="87"/>
  <c r="M5" i="87" s="1"/>
  <c r="J7" i="87"/>
  <c r="J8" i="87" s="1"/>
  <c r="K6" i="87"/>
  <c r="L6" i="87" s="1"/>
  <c r="K7" i="87" l="1"/>
  <c r="E3" i="107"/>
  <c r="D3" i="107"/>
  <c r="M2" i="87"/>
  <c r="L7" i="87" l="1"/>
  <c r="M7" i="87" s="1"/>
  <c r="J9" i="87"/>
  <c r="K8" i="87"/>
  <c r="L8" i="87" s="1"/>
  <c r="M4" i="87"/>
  <c r="J10" i="87" l="1"/>
  <c r="J11" i="87" s="1"/>
  <c r="K9" i="87"/>
  <c r="L9" i="87" s="1"/>
  <c r="M6" i="87"/>
  <c r="K10" i="87" l="1"/>
  <c r="L10" i="87" s="1"/>
  <c r="M8" i="87"/>
  <c r="M9" i="87"/>
  <c r="J12" i="87" l="1"/>
  <c r="K11" i="87"/>
  <c r="L11" i="87" s="1"/>
  <c r="M10" i="87"/>
  <c r="J13" i="87" l="1"/>
  <c r="K12" i="87"/>
  <c r="L12" i="87" s="1"/>
  <c r="M11" i="87"/>
  <c r="K13" i="87" l="1"/>
  <c r="L13" i="87" s="1"/>
  <c r="J14" i="87"/>
  <c r="M12" i="87"/>
  <c r="J15" i="87" l="1"/>
  <c r="K14" i="87"/>
  <c r="L14" i="87" s="1"/>
  <c r="M13" i="87"/>
  <c r="J16" i="87" l="1"/>
  <c r="K15" i="87"/>
  <c r="L15" i="87" s="1"/>
  <c r="M14" i="87"/>
  <c r="K16" i="87" l="1"/>
  <c r="L16" i="87" s="1"/>
  <c r="J17" i="87"/>
  <c r="M15" i="87"/>
  <c r="J18" i="87" l="1"/>
  <c r="K17" i="87"/>
  <c r="L17" i="87" s="1"/>
  <c r="M16" i="87"/>
  <c r="J19" i="87" l="1"/>
  <c r="K18" i="87"/>
  <c r="L18" i="87" s="1"/>
  <c r="M17" i="87"/>
  <c r="K19" i="87" l="1"/>
  <c r="L19" i="87" s="1"/>
  <c r="J20" i="87"/>
  <c r="M18" i="87"/>
  <c r="J21" i="87" l="1"/>
  <c r="K20" i="87"/>
  <c r="L20" i="87" s="1"/>
  <c r="M19" i="87"/>
  <c r="K21" i="87" l="1"/>
  <c r="L21" i="87" s="1"/>
  <c r="J22" i="87"/>
  <c r="M20" i="87"/>
  <c r="J23" i="87" l="1"/>
  <c r="K22" i="87"/>
  <c r="L22" i="87" s="1"/>
  <c r="M21" i="87"/>
  <c r="J24" i="87" l="1"/>
  <c r="K23" i="87"/>
  <c r="L23" i="87" s="1"/>
  <c r="M22" i="87"/>
  <c r="K24" i="87" l="1"/>
  <c r="L24" i="87" s="1"/>
  <c r="J25" i="87"/>
  <c r="M23" i="87"/>
  <c r="J26" i="87" l="1"/>
  <c r="K25" i="87"/>
  <c r="L25" i="87" s="1"/>
  <c r="M24" i="87"/>
  <c r="J27" i="87" l="1"/>
  <c r="K26" i="87"/>
  <c r="L26" i="87" s="1"/>
  <c r="M25" i="87"/>
  <c r="K27" i="87" l="1"/>
  <c r="L27" i="87" s="1"/>
  <c r="J28" i="87"/>
  <c r="M26" i="87"/>
  <c r="J29" i="87" l="1"/>
  <c r="K28" i="87"/>
  <c r="L28" i="87" s="1"/>
  <c r="M27" i="87"/>
  <c r="J30" i="87" l="1"/>
  <c r="K29" i="87"/>
  <c r="L29" i="87" s="1"/>
  <c r="M28" i="87"/>
  <c r="J31" i="87" l="1"/>
  <c r="K30" i="87"/>
  <c r="L30" i="87" s="1"/>
  <c r="M29" i="87"/>
  <c r="J32" i="87" l="1"/>
  <c r="K31" i="87"/>
  <c r="M30" i="87"/>
  <c r="L31" i="87" l="1"/>
  <c r="M31" i="87" s="1"/>
  <c r="J33" i="87"/>
  <c r="K32" i="87"/>
  <c r="L32" i="87" l="1"/>
  <c r="M32" i="87" s="1"/>
  <c r="K33" i="87"/>
  <c r="J34" i="87"/>
  <c r="L33" i="87" l="1"/>
  <c r="M33" i="87" s="1"/>
  <c r="J35" i="87"/>
  <c r="K34" i="87"/>
  <c r="L34" i="87" l="1"/>
  <c r="M34" i="87" s="1"/>
  <c r="K35" i="87"/>
  <c r="J36" i="87"/>
  <c r="L35" i="87" l="1"/>
  <c r="M35" i="87" s="1"/>
  <c r="J37" i="87"/>
  <c r="K36" i="87"/>
  <c r="L36" i="87" l="1"/>
  <c r="M36" i="87" s="1"/>
  <c r="J38" i="87"/>
  <c r="K37" i="87"/>
  <c r="L37" i="87" l="1"/>
  <c r="M37" i="87" s="1"/>
  <c r="J39" i="87"/>
  <c r="K38" i="87"/>
  <c r="L38" i="87" l="1"/>
  <c r="M38" i="87" s="1"/>
  <c r="J40" i="87"/>
  <c r="K39" i="87"/>
  <c r="L39" i="87" l="1"/>
  <c r="M39" i="87" s="1"/>
  <c r="J41" i="87"/>
  <c r="K40" i="87"/>
  <c r="L40" i="87" l="1"/>
  <c r="M40" i="87" s="1"/>
  <c r="J42" i="87"/>
  <c r="K41" i="87"/>
  <c r="L41" i="87" l="1"/>
  <c r="M41" i="87" s="1"/>
  <c r="J43" i="87"/>
  <c r="K42" i="87"/>
  <c r="L42" i="87" l="1"/>
  <c r="M42" i="87" s="1"/>
  <c r="J44" i="87"/>
  <c r="K43" i="87"/>
  <c r="L43" i="87" l="1"/>
  <c r="M43" i="87" s="1"/>
  <c r="K44" i="87"/>
  <c r="J45" i="87"/>
  <c r="L44" i="87" l="1"/>
  <c r="M44" i="87" s="1"/>
  <c r="J46" i="87"/>
  <c r="K45" i="87"/>
  <c r="L45" i="87" l="1"/>
  <c r="M45" i="87" s="1"/>
  <c r="J47" i="87"/>
  <c r="K46" i="87"/>
  <c r="L46" i="87" l="1"/>
  <c r="M46" i="87" s="1"/>
  <c r="K47" i="87"/>
  <c r="J48" i="87"/>
  <c r="L47" i="87" l="1"/>
  <c r="M47" i="87" s="1"/>
  <c r="J49" i="87"/>
  <c r="K48" i="87"/>
  <c r="L48" i="87" l="1"/>
  <c r="M48" i="87" s="1"/>
  <c r="J50" i="87"/>
  <c r="K49" i="87"/>
  <c r="L49" i="87" l="1"/>
  <c r="M49" i="87" s="1"/>
  <c r="J51" i="87"/>
  <c r="K50" i="87"/>
  <c r="L50" i="87" l="1"/>
  <c r="M50" i="87" s="1"/>
  <c r="J52" i="87"/>
  <c r="K51" i="87"/>
  <c r="L51" i="87" l="1"/>
  <c r="M51" i="87" s="1"/>
  <c r="J53" i="87"/>
  <c r="K52" i="87"/>
  <c r="L52" i="87" l="1"/>
  <c r="M52" i="87" s="1"/>
  <c r="J54" i="87"/>
  <c r="K54" i="87" s="1"/>
  <c r="L54" i="87" s="1"/>
  <c r="K53" i="87"/>
  <c r="L53" i="87" l="1"/>
  <c r="M53" i="87" s="1"/>
  <c r="K55" i="87"/>
  <c r="F2" i="107" s="1"/>
  <c r="F3" i="107" s="1"/>
  <c r="M54" i="87" l="1"/>
  <c r="L55" i="87"/>
  <c r="G2" i="107" s="1"/>
  <c r="G3" i="107" s="1"/>
</calcChain>
</file>

<file path=xl/sharedStrings.xml><?xml version="1.0" encoding="utf-8"?>
<sst xmlns="http://schemas.openxmlformats.org/spreadsheetml/2006/main" count="126" uniqueCount="52">
  <si>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</si>
  <si>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</si>
  <si>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</si>
  <si>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</si>
  <si>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</si>
  <si>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</si>
  <si>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</si>
  <si>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</si>
  <si>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</si>
  <si>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</si>
  <si>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</si>
  <si>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</si>
  <si>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 xml:space="preserve">Total </t>
  </si>
  <si>
    <t>Sr.No</t>
  </si>
  <si>
    <t>Balc. Area</t>
  </si>
  <si>
    <t>Total Area</t>
  </si>
  <si>
    <t>Area in Sq.ft</t>
  </si>
  <si>
    <t>CA sq.M</t>
  </si>
  <si>
    <t>Rate</t>
  </si>
  <si>
    <t>Total Value</t>
  </si>
  <si>
    <t>Final Rate</t>
  </si>
  <si>
    <t xml:space="preserve">As per Builder Plan RERA Carpet Area in 
Sq. Ft.                      
</t>
  </si>
  <si>
    <t>Total Area in Sq.Ft</t>
  </si>
  <si>
    <t>1BHK</t>
  </si>
  <si>
    <t>2BHK</t>
  </si>
  <si>
    <t>2 BHK</t>
  </si>
  <si>
    <t>Carpet Area in Sq.M</t>
  </si>
  <si>
    <t>Carpet Area in Sq.Ft</t>
  </si>
  <si>
    <t>Total Area In Sq.Ft</t>
  </si>
  <si>
    <t>3BHK</t>
  </si>
  <si>
    <t>2,3 floor</t>
  </si>
  <si>
    <t>total 3 flats</t>
  </si>
  <si>
    <t>3 BHK</t>
  </si>
  <si>
    <t>Enclosed Balcony Area in Sq M</t>
  </si>
  <si>
    <t>Open Balcony area inj Sq.M.</t>
  </si>
  <si>
    <t>Enclosed Balcony Area in Sq Ft</t>
  </si>
  <si>
    <t>8,13 floor</t>
  </si>
  <si>
    <t>4,5,6,7,9,10,11,12,14,15,16,17</t>
  </si>
  <si>
    <t>20th floor</t>
  </si>
  <si>
    <t>18th floor</t>
  </si>
  <si>
    <t>19th floor</t>
  </si>
  <si>
    <t>Enclosed Balcony area in Sq.Ft.</t>
  </si>
  <si>
    <t>Open Balcony Area in Sq.Ft.</t>
  </si>
  <si>
    <t xml:space="preserve">2 BHK - 36                      3 BHK - 17                                                                                                                                                            </t>
  </si>
  <si>
    <t>Avg</t>
  </si>
  <si>
    <t>Open Balcony area inj Sq.Ft.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</si>
  <si>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</si>
  <si>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</si>
  <si>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</si>
  <si>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</si>
  <si>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</si>
  <si>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Comp.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</si>
</sst>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#,##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sz val="10"/>
      <color rgb="FFFF0000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2"/>
      <color rgb="FFFFFFFF"/>
      <name val="Arial Narrow"/>
      <family val="2"/>
    </font>
    <font>
      <b/>
      <sz val="12"/>
      <color rgb="FF333333"/>
      <name val="Arial Narrow"/>
      <family val="2"/>
    </font>
    <font>
      <sz val="10"/>
      <color rgb="FF000000"/>
      <name val="Arial Narrow"/>
      <family val="2"/>
    </font>
    <font>
      <sz val="10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" fontId="8" fillId="0" borderId="0" xfId="0" applyNumberFormat="1" applyFont="1"/>
    <xf numFmtId="0" fontId="0" fillId="0" borderId="0" xfId="0" applyAlignment="1">
      <alignment horizontal="left"/>
    </xf>
    <xf numFmtId="1" fontId="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43" fontId="20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1" fontId="14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3" fontId="18" fillId="0" borderId="0" xfId="1" applyFont="1" applyAlignment="1">
      <alignment horizontal="center" vertical="center"/>
    </xf>
    <xf numFmtId="43" fontId="18" fillId="0" borderId="0" xfId="0" applyNumberFormat="1" applyFont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/>
    </xf>
    <xf numFmtId="43" fontId="14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3" fontId="18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right" vertical="top"/>
    </xf>
    <xf numFmtId="3" fontId="1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left" vertical="top" wrapText="1"/>
    </xf>
    <xf numFmtId="1" fontId="8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left" vertical="top" wrapText="1"/>
    </xf>
    <xf numFmtId="3" fontId="14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" fontId="22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166" fontId="22" fillId="0" borderId="0" xfId="0" applyNumberFormat="1" applyFont="1" applyAlignment="1">
      <alignment horizontal="center" vertical="top"/>
    </xf>
    <xf numFmtId="166" fontId="21" fillId="0" borderId="0" xfId="0" applyNumberFormat="1" applyFont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1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top"/>
    </xf>
    <xf numFmtId="166" fontId="14" fillId="0" borderId="0" xfId="0" applyNumberFormat="1" applyFont="1" applyAlignment="1">
      <alignment horizontal="center"/>
    </xf>
    <xf numFmtId="2" fontId="21" fillId="0" borderId="1" xfId="0" applyNumberFormat="1" applyFont="1" applyBorder="1" applyAlignment="1">
      <alignment horizontal="center" vertical="top" wrapText="1"/>
    </xf>
    <xf numFmtId="1" fontId="26" fillId="0" borderId="0" xfId="0" applyNumberFormat="1" applyFont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/>
    </xf>
    <xf numFmtId="1" fontId="26" fillId="0" borderId="7" xfId="0" applyNumberFormat="1" applyFont="1" applyBorder="1" applyAlignment="1">
      <alignment horizontal="center" vertical="center"/>
    </xf>
    <xf numFmtId="1" fontId="26" fillId="0" borderId="8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19" fillId="0" borderId="1" xfId="0" applyNumberFormat="1" applyFont="1" applyBorder="1" applyAlignment="1">
      <alignment horizontal="center" vertical="center"/>
    </xf>
    <xf numFmtId="164" fontId="28" fillId="0" borderId="1" xfId="1" applyNumberFormat="1" applyFont="1" applyBorder="1" applyAlignment="1">
      <alignment horizontal="center" vertical="center"/>
    </xf>
    <xf numFmtId="43" fontId="23" fillId="0" borderId="0" xfId="1" applyFont="1" applyAlignment="1">
      <alignment horizontal="center" vertical="center"/>
    </xf>
    <xf numFmtId="43" fontId="23" fillId="3" borderId="9" xfId="0" applyNumberFormat="1" applyFont="1" applyFill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0" xfId="0" applyFont="1"/>
    <xf numFmtId="43" fontId="32" fillId="0" borderId="0" xfId="1" applyFont="1"/>
    <xf numFmtId="1" fontId="33" fillId="0" borderId="1" xfId="0" applyNumberFormat="1" applyFont="1" applyBorder="1" applyAlignment="1">
      <alignment horizontal="center" vertical="center"/>
    </xf>
    <xf numFmtId="1" fontId="33" fillId="0" borderId="2" xfId="0" applyNumberFormat="1" applyFont="1" applyBorder="1" applyAlignment="1">
      <alignment horizontal="center" vertical="center"/>
    </xf>
    <xf numFmtId="164" fontId="29" fillId="0" borderId="1" xfId="1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133351</xdr:rowOff>
    </xdr:from>
    <xdr:to>
      <xdr:col>24</xdr:col>
      <xdr:colOff>74400</xdr:colOff>
      <xdr:row>15</xdr:row>
      <xdr:rowOff>194129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A65ACF-1AD3-D61E-C56F-D4B8380BD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33351"/>
          <a:ext cx="14400000" cy="30611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271097</xdr:colOff>
      <xdr:row>27</xdr:row>
      <xdr:rowOff>131886</xdr:rowOff>
    </xdr:from>
    <xdr:to>
      <xdr:col>8</xdr:col>
      <xdr:colOff>532589</xdr:colOff>
      <xdr:row>49</xdr:row>
      <xdr:rowOff>141997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D91DF9-A2B4-EED8-F5BB-2DDEF5B9E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097" y="6227886"/>
          <a:ext cx="4686954" cy="4201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5"/>
  <sheetViews>
    <sheetView tabSelected="1" zoomScale="130" zoomScaleNormal="130" workbookViewId="0">
      <selection activeCell="Q16" sqref="Q16"/>
    </sheetView>
  </sheetViews>
  <sheetFormatPr defaultRowHeight="15" x14ac:dyDescent="0.25"/>
  <cols>
    <col min="1" max="1" width="4" style="54" customWidth="1"/>
    <col min="2" max="2" width="5.140625" style="53" customWidth="1"/>
    <col min="3" max="3" width="4.5703125" style="53" customWidth="1"/>
    <col min="4" max="4" width="7.7109375" style="33" customWidth="1"/>
    <col min="5" max="6" width="7.7109375" style="67" customWidth="1"/>
    <col min="7" max="7" width="6" style="68" customWidth="1"/>
    <col min="8" max="8" width="5.85546875" style="110" customWidth="1"/>
    <col min="9" max="9" width="6.42578125" style="110" customWidth="1"/>
    <col min="10" max="10" width="7.140625" style="136" customWidth="1"/>
    <col min="11" max="11" width="12.28515625" style="136" customWidth="1"/>
    <col min="12" max="12" width="12.5703125" style="136" customWidth="1"/>
    <col min="13" max="13" width="9.42578125" style="137" customWidth="1"/>
    <col min="14" max="14" width="11.28515625" style="136" customWidth="1"/>
    <col min="16" max="16" width="11.7109375" customWidth="1"/>
    <col min="17" max="17" width="11.28515625" customWidth="1"/>
    <col min="18" max="18" width="9.5703125" customWidth="1"/>
    <col min="19" max="19" width="9.28515625" style="1" customWidth="1"/>
    <col min="22" max="23" width="14.85546875" customWidth="1"/>
    <col min="29" max="29" width="16.140625" customWidth="1"/>
  </cols>
  <sheetData>
    <row r="1" spans="1:24" ht="62.25" customHeight="1" thickBot="1" x14ac:dyDescent="0.3">
      <c r="A1" s="14" t="s">
        <v>1</v>
      </c>
      <c r="B1" s="14" t="s">
        <v>0</v>
      </c>
      <c r="C1" s="15" t="s">
        <v>2</v>
      </c>
      <c r="D1" s="15" t="s">
        <v>51</v>
      </c>
      <c r="E1" s="15" t="s">
        <v>21</v>
      </c>
      <c r="F1" s="69" t="s">
        <v>41</v>
      </c>
      <c r="G1" s="69" t="s">
        <v>42</v>
      </c>
      <c r="H1" s="69" t="s">
        <v>22</v>
      </c>
      <c r="I1" s="69" t="s">
        <v>11</v>
      </c>
      <c r="J1" s="121" t="s">
        <v>46</v>
      </c>
      <c r="K1" s="122" t="s">
        <v>47</v>
      </c>
      <c r="L1" s="123" t="s">
        <v>48</v>
      </c>
      <c r="M1" s="124" t="s">
        <v>49</v>
      </c>
      <c r="N1" s="125" t="s">
        <v>50</v>
      </c>
      <c r="O1" s="5"/>
    </row>
    <row r="2" spans="1:24" ht="17.25" thickBot="1" x14ac:dyDescent="0.35">
      <c r="A2" s="74">
        <v>1</v>
      </c>
      <c r="B2" s="17">
        <v>201</v>
      </c>
      <c r="C2" s="12">
        <v>2</v>
      </c>
      <c r="D2" s="13" t="s">
        <v>25</v>
      </c>
      <c r="E2" s="106">
        <v>648</v>
      </c>
      <c r="F2" s="106">
        <v>0</v>
      </c>
      <c r="G2" s="106">
        <v>61</v>
      </c>
      <c r="H2" s="82">
        <f>E2+F2+G2</f>
        <v>709</v>
      </c>
      <c r="I2" s="66">
        <f>H2*1.1</f>
        <v>779.90000000000009</v>
      </c>
      <c r="J2" s="126">
        <v>17500</v>
      </c>
      <c r="K2" s="127">
        <f>H2*J2</f>
        <v>12407500</v>
      </c>
      <c r="L2" s="128">
        <f>ROUND(K2*1.17,0)</f>
        <v>14516775</v>
      </c>
      <c r="M2" s="129">
        <f>MROUND((L2*0.025/12),500)</f>
        <v>30000</v>
      </c>
      <c r="N2" s="128">
        <f>I2*2600</f>
        <v>2027740.0000000002</v>
      </c>
      <c r="O2" s="4"/>
      <c r="P2" s="76">
        <f>K2/I2</f>
        <v>15909.090909090908</v>
      </c>
      <c r="S2" s="77"/>
      <c r="T2" s="3"/>
      <c r="U2" s="3"/>
      <c r="V2" s="78"/>
      <c r="X2" s="79"/>
    </row>
    <row r="3" spans="1:24" ht="16.5" x14ac:dyDescent="0.3">
      <c r="A3" s="74">
        <v>2</v>
      </c>
      <c r="B3" s="17">
        <v>202</v>
      </c>
      <c r="C3" s="12">
        <v>2</v>
      </c>
      <c r="D3" s="13" t="s">
        <v>25</v>
      </c>
      <c r="E3" s="106">
        <v>648</v>
      </c>
      <c r="F3" s="107">
        <v>0</v>
      </c>
      <c r="G3" s="106">
        <v>61</v>
      </c>
      <c r="H3" s="82">
        <f t="shared" ref="H3:H42" si="0">E3+F3+G3</f>
        <v>709</v>
      </c>
      <c r="I3" s="66">
        <f t="shared" ref="I3:I42" si="1">H3*1.1</f>
        <v>779.90000000000009</v>
      </c>
      <c r="J3" s="126">
        <f>J2</f>
        <v>17500</v>
      </c>
      <c r="K3" s="127">
        <f t="shared" ref="K3:K54" si="2">H3*J3</f>
        <v>12407500</v>
      </c>
      <c r="L3" s="128">
        <f t="shared" ref="L3:L54" si="3">ROUND(K3*1.17,0)</f>
        <v>14516775</v>
      </c>
      <c r="M3" s="129">
        <f t="shared" ref="M3:M39" si="4">MROUND((L3*0.025/12),500)</f>
        <v>30000</v>
      </c>
      <c r="N3" s="128">
        <f t="shared" ref="N3:N54" si="5">I3*2600</f>
        <v>2027740.0000000002</v>
      </c>
      <c r="O3" s="4"/>
      <c r="Q3" s="10"/>
      <c r="S3" s="77"/>
      <c r="T3" s="3"/>
      <c r="U3" s="8"/>
      <c r="V3" s="80"/>
      <c r="X3" s="81"/>
    </row>
    <row r="4" spans="1:24" s="34" customFormat="1" ht="16.5" x14ac:dyDescent="0.3">
      <c r="A4" s="74">
        <v>3</v>
      </c>
      <c r="B4" s="17">
        <v>203</v>
      </c>
      <c r="C4" s="12">
        <v>2</v>
      </c>
      <c r="D4" s="13" t="s">
        <v>32</v>
      </c>
      <c r="E4" s="106">
        <v>1018</v>
      </c>
      <c r="F4" s="107">
        <v>32</v>
      </c>
      <c r="G4" s="106">
        <v>73</v>
      </c>
      <c r="H4" s="106">
        <f t="shared" si="0"/>
        <v>1123</v>
      </c>
      <c r="I4" s="107">
        <f t="shared" si="1"/>
        <v>1235.3000000000002</v>
      </c>
      <c r="J4" s="126">
        <f>J3</f>
        <v>17500</v>
      </c>
      <c r="K4" s="127">
        <f t="shared" si="2"/>
        <v>19652500</v>
      </c>
      <c r="L4" s="128">
        <f t="shared" si="3"/>
        <v>22993425</v>
      </c>
      <c r="M4" s="130">
        <f t="shared" si="4"/>
        <v>48000</v>
      </c>
      <c r="N4" s="128">
        <f t="shared" si="5"/>
        <v>3211780.0000000005</v>
      </c>
      <c r="O4" s="4"/>
      <c r="P4" s="35"/>
      <c r="Q4" s="36"/>
      <c r="S4" s="8"/>
      <c r="T4" s="8"/>
    </row>
    <row r="5" spans="1:24" s="34" customFormat="1" ht="16.5" x14ac:dyDescent="0.3">
      <c r="A5" s="74">
        <v>4</v>
      </c>
      <c r="B5" s="17">
        <v>301</v>
      </c>
      <c r="C5" s="12">
        <v>3</v>
      </c>
      <c r="D5" s="13" t="s">
        <v>25</v>
      </c>
      <c r="E5" s="106">
        <v>648</v>
      </c>
      <c r="F5" s="106">
        <v>0</v>
      </c>
      <c r="G5" s="106">
        <v>61</v>
      </c>
      <c r="H5" s="82">
        <f t="shared" si="0"/>
        <v>709</v>
      </c>
      <c r="I5" s="66">
        <f t="shared" si="1"/>
        <v>779.90000000000009</v>
      </c>
      <c r="J5" s="126">
        <f>J4+70</f>
        <v>17570</v>
      </c>
      <c r="K5" s="127">
        <f t="shared" si="2"/>
        <v>12457130</v>
      </c>
      <c r="L5" s="128">
        <f t="shared" si="3"/>
        <v>14574842</v>
      </c>
      <c r="M5" s="130">
        <f t="shared" si="4"/>
        <v>30500</v>
      </c>
      <c r="N5" s="128">
        <f t="shared" si="5"/>
        <v>2027740.0000000002</v>
      </c>
      <c r="O5" s="4"/>
      <c r="P5" s="35"/>
      <c r="Q5" s="36"/>
      <c r="S5" s="8"/>
      <c r="T5" s="8"/>
    </row>
    <row r="6" spans="1:24" ht="16.5" x14ac:dyDescent="0.3">
      <c r="A6" s="74">
        <v>5</v>
      </c>
      <c r="B6" s="17">
        <v>302</v>
      </c>
      <c r="C6" s="12">
        <v>3</v>
      </c>
      <c r="D6" s="13" t="s">
        <v>25</v>
      </c>
      <c r="E6" s="106">
        <v>648</v>
      </c>
      <c r="F6" s="107">
        <v>0</v>
      </c>
      <c r="G6" s="106">
        <v>61</v>
      </c>
      <c r="H6" s="82">
        <f t="shared" si="0"/>
        <v>709</v>
      </c>
      <c r="I6" s="66">
        <f t="shared" si="1"/>
        <v>779.90000000000009</v>
      </c>
      <c r="J6" s="126">
        <f>J5</f>
        <v>17570</v>
      </c>
      <c r="K6" s="127">
        <f t="shared" si="2"/>
        <v>12457130</v>
      </c>
      <c r="L6" s="128">
        <f t="shared" si="3"/>
        <v>14574842</v>
      </c>
      <c r="M6" s="130">
        <f t="shared" si="4"/>
        <v>30500</v>
      </c>
      <c r="N6" s="128">
        <f t="shared" si="5"/>
        <v>2027740.0000000002</v>
      </c>
      <c r="O6" s="4"/>
      <c r="P6" s="9"/>
      <c r="Q6" s="10"/>
      <c r="S6" s="3"/>
      <c r="T6" s="3"/>
    </row>
    <row r="7" spans="1:24" ht="16.5" x14ac:dyDescent="0.3">
      <c r="A7" s="74">
        <v>6</v>
      </c>
      <c r="B7" s="17">
        <v>303</v>
      </c>
      <c r="C7" s="12">
        <v>3</v>
      </c>
      <c r="D7" s="13" t="s">
        <v>32</v>
      </c>
      <c r="E7" s="106">
        <v>1018</v>
      </c>
      <c r="F7" s="107">
        <v>32</v>
      </c>
      <c r="G7" s="106">
        <v>73</v>
      </c>
      <c r="H7" s="106">
        <f t="shared" si="0"/>
        <v>1123</v>
      </c>
      <c r="I7" s="107">
        <f t="shared" si="1"/>
        <v>1235.3000000000002</v>
      </c>
      <c r="J7" s="126">
        <f>J6</f>
        <v>17570</v>
      </c>
      <c r="K7" s="127">
        <f t="shared" si="2"/>
        <v>19731110</v>
      </c>
      <c r="L7" s="128">
        <f t="shared" si="3"/>
        <v>23085399</v>
      </c>
      <c r="M7" s="130">
        <f t="shared" si="4"/>
        <v>48000</v>
      </c>
      <c r="N7" s="128">
        <f t="shared" si="5"/>
        <v>3211780.0000000005</v>
      </c>
      <c r="O7" s="4"/>
      <c r="P7" s="9"/>
      <c r="Q7" s="10"/>
      <c r="S7" s="3"/>
      <c r="T7" s="3"/>
    </row>
    <row r="8" spans="1:24" ht="16.5" x14ac:dyDescent="0.3">
      <c r="A8" s="74">
        <v>7</v>
      </c>
      <c r="B8" s="17">
        <v>401</v>
      </c>
      <c r="C8" s="12">
        <v>4</v>
      </c>
      <c r="D8" s="13" t="s">
        <v>25</v>
      </c>
      <c r="E8" s="106">
        <v>648</v>
      </c>
      <c r="F8" s="106">
        <v>0</v>
      </c>
      <c r="G8" s="75">
        <f>F8*10.764</f>
        <v>0</v>
      </c>
      <c r="H8" s="106">
        <f t="shared" si="0"/>
        <v>648</v>
      </c>
      <c r="I8" s="107">
        <f t="shared" si="1"/>
        <v>712.80000000000007</v>
      </c>
      <c r="J8" s="126">
        <f>J7+70</f>
        <v>17640</v>
      </c>
      <c r="K8" s="127">
        <f t="shared" si="2"/>
        <v>11430720</v>
      </c>
      <c r="L8" s="128">
        <f t="shared" si="3"/>
        <v>13373942</v>
      </c>
      <c r="M8" s="130">
        <f t="shared" si="4"/>
        <v>28000</v>
      </c>
      <c r="N8" s="128">
        <f t="shared" si="5"/>
        <v>1853280.0000000002</v>
      </c>
      <c r="O8" s="4"/>
      <c r="P8" s="9"/>
      <c r="Q8" s="10"/>
      <c r="S8" s="3"/>
      <c r="T8" s="3"/>
    </row>
    <row r="9" spans="1:24" ht="16.5" x14ac:dyDescent="0.3">
      <c r="A9" s="74">
        <v>8</v>
      </c>
      <c r="B9" s="17">
        <v>402</v>
      </c>
      <c r="C9" s="12">
        <v>4</v>
      </c>
      <c r="D9" s="13" t="s">
        <v>25</v>
      </c>
      <c r="E9" s="106">
        <v>648</v>
      </c>
      <c r="F9" s="107">
        <v>0</v>
      </c>
      <c r="G9" s="75">
        <f t="shared" ref="G9:G10" si="6">F9*10.764</f>
        <v>0</v>
      </c>
      <c r="H9" s="106">
        <f t="shared" si="0"/>
        <v>648</v>
      </c>
      <c r="I9" s="107">
        <f t="shared" si="1"/>
        <v>712.80000000000007</v>
      </c>
      <c r="J9" s="126">
        <f>J8</f>
        <v>17640</v>
      </c>
      <c r="K9" s="127">
        <f t="shared" si="2"/>
        <v>11430720</v>
      </c>
      <c r="L9" s="128">
        <f t="shared" si="3"/>
        <v>13373942</v>
      </c>
      <c r="M9" s="130">
        <f t="shared" si="4"/>
        <v>28000</v>
      </c>
      <c r="N9" s="128">
        <f t="shared" si="5"/>
        <v>1853280.0000000002</v>
      </c>
      <c r="O9" s="4"/>
      <c r="P9" s="9"/>
      <c r="Q9" s="10"/>
      <c r="S9" s="3"/>
      <c r="T9" s="3"/>
    </row>
    <row r="10" spans="1:24" ht="16.5" x14ac:dyDescent="0.3">
      <c r="A10" s="74">
        <v>9</v>
      </c>
      <c r="B10" s="17">
        <v>403</v>
      </c>
      <c r="C10" s="12">
        <v>4</v>
      </c>
      <c r="D10" s="13" t="s">
        <v>32</v>
      </c>
      <c r="E10" s="106">
        <v>1008</v>
      </c>
      <c r="F10" s="107">
        <v>32</v>
      </c>
      <c r="G10" s="75">
        <f t="shared" si="6"/>
        <v>344.44799999999998</v>
      </c>
      <c r="H10" s="106">
        <f t="shared" si="0"/>
        <v>1384.4479999999999</v>
      </c>
      <c r="I10" s="107">
        <f t="shared" si="1"/>
        <v>1522.8928000000001</v>
      </c>
      <c r="J10" s="126">
        <f>J9</f>
        <v>17640</v>
      </c>
      <c r="K10" s="127">
        <f t="shared" si="2"/>
        <v>24421662.719999999</v>
      </c>
      <c r="L10" s="128">
        <f t="shared" si="3"/>
        <v>28573345</v>
      </c>
      <c r="M10" s="130">
        <f t="shared" si="4"/>
        <v>59500</v>
      </c>
      <c r="N10" s="128">
        <f t="shared" si="5"/>
        <v>3959521.2800000003</v>
      </c>
      <c r="O10" s="4"/>
      <c r="P10" s="9"/>
      <c r="Q10" s="10"/>
      <c r="S10" s="3"/>
      <c r="T10" s="3"/>
    </row>
    <row r="11" spans="1:24" ht="16.5" x14ac:dyDescent="0.3">
      <c r="A11" s="74">
        <v>10</v>
      </c>
      <c r="B11" s="17">
        <v>501</v>
      </c>
      <c r="C11" s="12">
        <v>5</v>
      </c>
      <c r="D11" s="13" t="s">
        <v>25</v>
      </c>
      <c r="E11" s="106">
        <v>648</v>
      </c>
      <c r="F11" s="106">
        <v>0</v>
      </c>
      <c r="G11" s="106">
        <v>61</v>
      </c>
      <c r="H11" s="106">
        <f t="shared" si="0"/>
        <v>709</v>
      </c>
      <c r="I11" s="107">
        <f t="shared" si="1"/>
        <v>779.90000000000009</v>
      </c>
      <c r="J11" s="126">
        <f>J10+70</f>
        <v>17710</v>
      </c>
      <c r="K11" s="127">
        <f t="shared" si="2"/>
        <v>12556390</v>
      </c>
      <c r="L11" s="128">
        <f t="shared" si="3"/>
        <v>14690976</v>
      </c>
      <c r="M11" s="130">
        <f t="shared" si="4"/>
        <v>30500</v>
      </c>
      <c r="N11" s="128">
        <f t="shared" si="5"/>
        <v>2027740.0000000002</v>
      </c>
      <c r="O11" s="4"/>
      <c r="P11" s="9"/>
      <c r="Q11" s="10"/>
      <c r="S11" s="3"/>
      <c r="T11" s="3"/>
    </row>
    <row r="12" spans="1:24" ht="16.5" x14ac:dyDescent="0.3">
      <c r="A12" s="74">
        <v>11</v>
      </c>
      <c r="B12" s="17">
        <v>502</v>
      </c>
      <c r="C12" s="12">
        <v>5</v>
      </c>
      <c r="D12" s="13" t="s">
        <v>25</v>
      </c>
      <c r="E12" s="106">
        <v>648</v>
      </c>
      <c r="F12" s="107">
        <v>0</v>
      </c>
      <c r="G12" s="106">
        <v>61</v>
      </c>
      <c r="H12" s="106">
        <f t="shared" si="0"/>
        <v>709</v>
      </c>
      <c r="I12" s="107">
        <f t="shared" si="1"/>
        <v>779.90000000000009</v>
      </c>
      <c r="J12" s="126">
        <f>J11</f>
        <v>17710</v>
      </c>
      <c r="K12" s="127">
        <f t="shared" si="2"/>
        <v>12556390</v>
      </c>
      <c r="L12" s="128">
        <f t="shared" si="3"/>
        <v>14690976</v>
      </c>
      <c r="M12" s="130">
        <f t="shared" si="4"/>
        <v>30500</v>
      </c>
      <c r="N12" s="128">
        <f t="shared" si="5"/>
        <v>2027740.0000000002</v>
      </c>
      <c r="O12" s="4"/>
      <c r="P12" s="9"/>
      <c r="Q12" s="10"/>
      <c r="S12" s="3"/>
      <c r="T12" s="3"/>
    </row>
    <row r="13" spans="1:24" ht="16.5" x14ac:dyDescent="0.3">
      <c r="A13" s="74">
        <v>12</v>
      </c>
      <c r="B13" s="17">
        <v>503</v>
      </c>
      <c r="C13" s="12">
        <v>5</v>
      </c>
      <c r="D13" s="13" t="s">
        <v>32</v>
      </c>
      <c r="E13" s="106">
        <v>1008</v>
      </c>
      <c r="F13" s="107">
        <v>32</v>
      </c>
      <c r="G13" s="106">
        <v>110</v>
      </c>
      <c r="H13" s="106">
        <f t="shared" si="0"/>
        <v>1150</v>
      </c>
      <c r="I13" s="107">
        <f t="shared" si="1"/>
        <v>1265</v>
      </c>
      <c r="J13" s="126">
        <f>J12</f>
        <v>17710</v>
      </c>
      <c r="K13" s="127">
        <f t="shared" si="2"/>
        <v>20366500</v>
      </c>
      <c r="L13" s="128">
        <f t="shared" si="3"/>
        <v>23828805</v>
      </c>
      <c r="M13" s="130">
        <f t="shared" si="4"/>
        <v>49500</v>
      </c>
      <c r="N13" s="128">
        <f t="shared" si="5"/>
        <v>3289000</v>
      </c>
      <c r="O13" s="4"/>
      <c r="P13" s="9"/>
      <c r="Q13" s="10"/>
      <c r="S13" s="3"/>
      <c r="T13" s="3"/>
    </row>
    <row r="14" spans="1:24" ht="16.5" x14ac:dyDescent="0.3">
      <c r="A14" s="74">
        <v>13</v>
      </c>
      <c r="B14" s="17">
        <v>601</v>
      </c>
      <c r="C14" s="12">
        <v>6</v>
      </c>
      <c r="D14" s="13" t="s">
        <v>25</v>
      </c>
      <c r="E14" s="106">
        <v>648</v>
      </c>
      <c r="F14" s="106">
        <v>0</v>
      </c>
      <c r="G14" s="106">
        <v>61</v>
      </c>
      <c r="H14" s="106">
        <f t="shared" si="0"/>
        <v>709</v>
      </c>
      <c r="I14" s="107">
        <f t="shared" si="1"/>
        <v>779.90000000000009</v>
      </c>
      <c r="J14" s="126">
        <f>J13+70</f>
        <v>17780</v>
      </c>
      <c r="K14" s="127">
        <f t="shared" si="2"/>
        <v>12606020</v>
      </c>
      <c r="L14" s="128">
        <f t="shared" si="3"/>
        <v>14749043</v>
      </c>
      <c r="M14" s="130">
        <f t="shared" si="4"/>
        <v>30500</v>
      </c>
      <c r="N14" s="128">
        <f t="shared" si="5"/>
        <v>2027740.0000000002</v>
      </c>
      <c r="O14" s="4"/>
      <c r="P14" s="9"/>
      <c r="Q14" s="10"/>
      <c r="S14" s="3"/>
      <c r="T14" s="3"/>
    </row>
    <row r="15" spans="1:24" ht="16.5" x14ac:dyDescent="0.3">
      <c r="A15" s="74">
        <v>14</v>
      </c>
      <c r="B15" s="17">
        <v>602</v>
      </c>
      <c r="C15" s="12">
        <v>6</v>
      </c>
      <c r="D15" s="13" t="s">
        <v>25</v>
      </c>
      <c r="E15" s="106">
        <v>648</v>
      </c>
      <c r="F15" s="107">
        <v>0</v>
      </c>
      <c r="G15" s="106">
        <v>61</v>
      </c>
      <c r="H15" s="106">
        <f t="shared" si="0"/>
        <v>709</v>
      </c>
      <c r="I15" s="107">
        <f t="shared" si="1"/>
        <v>779.90000000000009</v>
      </c>
      <c r="J15" s="126">
        <f>J14</f>
        <v>17780</v>
      </c>
      <c r="K15" s="127">
        <f t="shared" si="2"/>
        <v>12606020</v>
      </c>
      <c r="L15" s="128">
        <f t="shared" si="3"/>
        <v>14749043</v>
      </c>
      <c r="M15" s="130">
        <f t="shared" si="4"/>
        <v>30500</v>
      </c>
      <c r="N15" s="128">
        <f t="shared" si="5"/>
        <v>2027740.0000000002</v>
      </c>
      <c r="O15" s="4"/>
      <c r="P15" s="9"/>
      <c r="Q15" s="10"/>
      <c r="S15" s="3"/>
      <c r="T15" s="3"/>
    </row>
    <row r="16" spans="1:24" ht="16.5" x14ac:dyDescent="0.3">
      <c r="A16" s="74">
        <v>15</v>
      </c>
      <c r="B16" s="17">
        <v>603</v>
      </c>
      <c r="C16" s="12">
        <v>6</v>
      </c>
      <c r="D16" s="13" t="s">
        <v>32</v>
      </c>
      <c r="E16" s="106">
        <v>1008</v>
      </c>
      <c r="F16" s="107">
        <v>32</v>
      </c>
      <c r="G16" s="106">
        <v>110</v>
      </c>
      <c r="H16" s="106">
        <f t="shared" si="0"/>
        <v>1150</v>
      </c>
      <c r="I16" s="107">
        <f t="shared" si="1"/>
        <v>1265</v>
      </c>
      <c r="J16" s="126">
        <f>J15</f>
        <v>17780</v>
      </c>
      <c r="K16" s="127">
        <f t="shared" si="2"/>
        <v>20447000</v>
      </c>
      <c r="L16" s="128">
        <f t="shared" si="3"/>
        <v>23922990</v>
      </c>
      <c r="M16" s="130">
        <f t="shared" si="4"/>
        <v>50000</v>
      </c>
      <c r="N16" s="128">
        <f t="shared" si="5"/>
        <v>3289000</v>
      </c>
      <c r="O16" s="4"/>
      <c r="P16" s="9"/>
      <c r="Q16" s="10"/>
      <c r="S16" s="3"/>
      <c r="T16" s="3"/>
    </row>
    <row r="17" spans="1:19" x14ac:dyDescent="0.25">
      <c r="A17" s="74">
        <v>16</v>
      </c>
      <c r="B17" s="16">
        <v>701</v>
      </c>
      <c r="C17" s="16">
        <v>7</v>
      </c>
      <c r="D17" s="13" t="s">
        <v>25</v>
      </c>
      <c r="E17" s="106">
        <v>648</v>
      </c>
      <c r="F17" s="106">
        <v>0</v>
      </c>
      <c r="G17" s="106">
        <v>61</v>
      </c>
      <c r="H17" s="106">
        <f t="shared" si="0"/>
        <v>709</v>
      </c>
      <c r="I17" s="107">
        <f t="shared" si="1"/>
        <v>779.90000000000009</v>
      </c>
      <c r="J17" s="126">
        <f>J16+70</f>
        <v>17850</v>
      </c>
      <c r="K17" s="127">
        <f t="shared" si="2"/>
        <v>12655650</v>
      </c>
      <c r="L17" s="128">
        <f t="shared" si="3"/>
        <v>14807111</v>
      </c>
      <c r="M17" s="130">
        <f t="shared" si="4"/>
        <v>31000</v>
      </c>
      <c r="N17" s="128">
        <f t="shared" si="5"/>
        <v>2027740.0000000002</v>
      </c>
    </row>
    <row r="18" spans="1:19" x14ac:dyDescent="0.25">
      <c r="A18" s="74">
        <v>17</v>
      </c>
      <c r="B18" s="17">
        <v>702</v>
      </c>
      <c r="C18" s="16">
        <v>7</v>
      </c>
      <c r="D18" s="13" t="s">
        <v>25</v>
      </c>
      <c r="E18" s="106">
        <v>648</v>
      </c>
      <c r="F18" s="107">
        <v>0</v>
      </c>
      <c r="G18" s="106">
        <v>61</v>
      </c>
      <c r="H18" s="106">
        <f t="shared" si="0"/>
        <v>709</v>
      </c>
      <c r="I18" s="107">
        <f t="shared" si="1"/>
        <v>779.90000000000009</v>
      </c>
      <c r="J18" s="126">
        <f>J17</f>
        <v>17850</v>
      </c>
      <c r="K18" s="127">
        <f t="shared" si="2"/>
        <v>12655650</v>
      </c>
      <c r="L18" s="128">
        <f t="shared" si="3"/>
        <v>14807111</v>
      </c>
      <c r="M18" s="130">
        <f t="shared" si="4"/>
        <v>31000</v>
      </c>
      <c r="N18" s="128">
        <f t="shared" si="5"/>
        <v>2027740.0000000002</v>
      </c>
    </row>
    <row r="19" spans="1:19" s="34" customFormat="1" x14ac:dyDescent="0.25">
      <c r="A19" s="74">
        <v>18</v>
      </c>
      <c r="B19" s="16">
        <v>703</v>
      </c>
      <c r="C19" s="16">
        <v>7</v>
      </c>
      <c r="D19" s="13" t="s">
        <v>32</v>
      </c>
      <c r="E19" s="106">
        <v>1008</v>
      </c>
      <c r="F19" s="107">
        <v>32</v>
      </c>
      <c r="G19" s="106">
        <v>110</v>
      </c>
      <c r="H19" s="106">
        <f t="shared" si="0"/>
        <v>1150</v>
      </c>
      <c r="I19" s="107">
        <f t="shared" si="1"/>
        <v>1265</v>
      </c>
      <c r="J19" s="126">
        <f>J18</f>
        <v>17850</v>
      </c>
      <c r="K19" s="127">
        <f t="shared" si="2"/>
        <v>20527500</v>
      </c>
      <c r="L19" s="128">
        <f t="shared" si="3"/>
        <v>24017175</v>
      </c>
      <c r="M19" s="130">
        <f t="shared" si="4"/>
        <v>50000</v>
      </c>
      <c r="N19" s="128">
        <f t="shared" si="5"/>
        <v>3289000</v>
      </c>
      <c r="O19"/>
    </row>
    <row r="20" spans="1:19" x14ac:dyDescent="0.25">
      <c r="A20" s="74">
        <v>19</v>
      </c>
      <c r="B20" s="17">
        <v>801</v>
      </c>
      <c r="C20" s="16">
        <v>8</v>
      </c>
      <c r="D20" s="13" t="s">
        <v>25</v>
      </c>
      <c r="E20" s="106">
        <v>639</v>
      </c>
      <c r="F20" s="106">
        <v>0</v>
      </c>
      <c r="G20" s="106">
        <v>67</v>
      </c>
      <c r="H20" s="106">
        <f t="shared" si="0"/>
        <v>706</v>
      </c>
      <c r="I20" s="107">
        <f t="shared" si="1"/>
        <v>776.6</v>
      </c>
      <c r="J20" s="126">
        <f>J19+70</f>
        <v>17920</v>
      </c>
      <c r="K20" s="127">
        <f t="shared" si="2"/>
        <v>12651520</v>
      </c>
      <c r="L20" s="128">
        <f t="shared" si="3"/>
        <v>14802278</v>
      </c>
      <c r="M20" s="130">
        <f t="shared" si="4"/>
        <v>31000</v>
      </c>
      <c r="N20" s="128">
        <f t="shared" si="5"/>
        <v>2019160</v>
      </c>
    </row>
    <row r="21" spans="1:19" ht="16.5" x14ac:dyDescent="0.3">
      <c r="A21" s="74">
        <v>21</v>
      </c>
      <c r="B21" s="16">
        <v>803</v>
      </c>
      <c r="C21" s="16">
        <v>8</v>
      </c>
      <c r="D21" s="13" t="s">
        <v>32</v>
      </c>
      <c r="E21" s="106">
        <v>1008</v>
      </c>
      <c r="F21" s="106">
        <v>32</v>
      </c>
      <c r="G21" s="106">
        <v>110</v>
      </c>
      <c r="H21" s="106">
        <f t="shared" si="0"/>
        <v>1150</v>
      </c>
      <c r="I21" s="107">
        <f t="shared" si="1"/>
        <v>1265</v>
      </c>
      <c r="J21" s="126">
        <f>J20</f>
        <v>17920</v>
      </c>
      <c r="K21" s="127">
        <f t="shared" si="2"/>
        <v>20608000</v>
      </c>
      <c r="L21" s="128">
        <f t="shared" si="3"/>
        <v>24111360</v>
      </c>
      <c r="M21" s="130">
        <f t="shared" si="4"/>
        <v>50000</v>
      </c>
      <c r="N21" s="128">
        <f t="shared" si="5"/>
        <v>3289000</v>
      </c>
      <c r="O21" s="4"/>
      <c r="S21" s="2"/>
    </row>
    <row r="22" spans="1:19" ht="16.5" x14ac:dyDescent="0.3">
      <c r="A22" s="74">
        <v>22</v>
      </c>
      <c r="B22" s="16">
        <v>901</v>
      </c>
      <c r="C22" s="16">
        <v>9</v>
      </c>
      <c r="D22" s="13" t="s">
        <v>25</v>
      </c>
      <c r="E22" s="106">
        <v>648</v>
      </c>
      <c r="F22" s="106">
        <v>0</v>
      </c>
      <c r="G22" s="106">
        <v>61</v>
      </c>
      <c r="H22" s="106">
        <f t="shared" si="0"/>
        <v>709</v>
      </c>
      <c r="I22" s="107">
        <f t="shared" si="1"/>
        <v>779.90000000000009</v>
      </c>
      <c r="J22" s="126">
        <f>J21+70</f>
        <v>17990</v>
      </c>
      <c r="K22" s="127">
        <f t="shared" si="2"/>
        <v>12754910</v>
      </c>
      <c r="L22" s="128">
        <f t="shared" si="3"/>
        <v>14923245</v>
      </c>
      <c r="M22" s="130">
        <f t="shared" si="4"/>
        <v>31000</v>
      </c>
      <c r="N22" s="128">
        <f t="shared" si="5"/>
        <v>2027740.0000000002</v>
      </c>
      <c r="O22" s="4"/>
      <c r="S22" s="2"/>
    </row>
    <row r="23" spans="1:19" ht="16.5" x14ac:dyDescent="0.3">
      <c r="A23" s="74">
        <v>23</v>
      </c>
      <c r="B23" s="16">
        <v>902</v>
      </c>
      <c r="C23" s="16">
        <v>9</v>
      </c>
      <c r="D23" s="13" t="s">
        <v>25</v>
      </c>
      <c r="E23" s="106">
        <v>648</v>
      </c>
      <c r="F23" s="107">
        <v>0</v>
      </c>
      <c r="G23" s="106">
        <v>61</v>
      </c>
      <c r="H23" s="106">
        <f t="shared" si="0"/>
        <v>709</v>
      </c>
      <c r="I23" s="107">
        <f t="shared" si="1"/>
        <v>779.90000000000009</v>
      </c>
      <c r="J23" s="126">
        <f>J22</f>
        <v>17990</v>
      </c>
      <c r="K23" s="127">
        <f t="shared" si="2"/>
        <v>12754910</v>
      </c>
      <c r="L23" s="128">
        <f t="shared" si="3"/>
        <v>14923245</v>
      </c>
      <c r="M23" s="130">
        <f t="shared" si="4"/>
        <v>31000</v>
      </c>
      <c r="N23" s="128">
        <f t="shared" si="5"/>
        <v>2027740.0000000002</v>
      </c>
      <c r="O23" s="4"/>
      <c r="S23" s="2"/>
    </row>
    <row r="24" spans="1:19" ht="16.5" x14ac:dyDescent="0.3">
      <c r="A24" s="74">
        <v>24</v>
      </c>
      <c r="B24" s="16">
        <v>903</v>
      </c>
      <c r="C24" s="16">
        <v>9</v>
      </c>
      <c r="D24" s="13" t="s">
        <v>32</v>
      </c>
      <c r="E24" s="106">
        <v>1008</v>
      </c>
      <c r="F24" s="107">
        <v>32</v>
      </c>
      <c r="G24" s="106">
        <v>110</v>
      </c>
      <c r="H24" s="106">
        <f t="shared" si="0"/>
        <v>1150</v>
      </c>
      <c r="I24" s="107">
        <f t="shared" si="1"/>
        <v>1265</v>
      </c>
      <c r="J24" s="126">
        <f>J23</f>
        <v>17990</v>
      </c>
      <c r="K24" s="127">
        <f t="shared" si="2"/>
        <v>20688500</v>
      </c>
      <c r="L24" s="128">
        <f t="shared" si="3"/>
        <v>24205545</v>
      </c>
      <c r="M24" s="130">
        <f t="shared" si="4"/>
        <v>50500</v>
      </c>
      <c r="N24" s="128">
        <f t="shared" si="5"/>
        <v>3289000</v>
      </c>
      <c r="O24" s="4"/>
      <c r="S24" s="2"/>
    </row>
    <row r="25" spans="1:19" ht="16.5" x14ac:dyDescent="0.3">
      <c r="A25" s="74">
        <v>25</v>
      </c>
      <c r="B25" s="16">
        <v>1001</v>
      </c>
      <c r="C25" s="16">
        <v>10</v>
      </c>
      <c r="D25" s="13" t="s">
        <v>25</v>
      </c>
      <c r="E25" s="106">
        <v>648</v>
      </c>
      <c r="F25" s="106">
        <v>0</v>
      </c>
      <c r="G25" s="106">
        <v>61</v>
      </c>
      <c r="H25" s="106">
        <f t="shared" si="0"/>
        <v>709</v>
      </c>
      <c r="I25" s="107">
        <f t="shared" si="1"/>
        <v>779.90000000000009</v>
      </c>
      <c r="J25" s="126">
        <f>J24+70</f>
        <v>18060</v>
      </c>
      <c r="K25" s="127">
        <f t="shared" si="2"/>
        <v>12804540</v>
      </c>
      <c r="L25" s="128">
        <f t="shared" si="3"/>
        <v>14981312</v>
      </c>
      <c r="M25" s="130">
        <f t="shared" si="4"/>
        <v>31000</v>
      </c>
      <c r="N25" s="128">
        <f t="shared" si="5"/>
        <v>2027740.0000000002</v>
      </c>
      <c r="O25" s="4"/>
      <c r="S25" s="2"/>
    </row>
    <row r="26" spans="1:19" ht="16.5" x14ac:dyDescent="0.3">
      <c r="A26" s="74">
        <v>26</v>
      </c>
      <c r="B26" s="16">
        <v>1002</v>
      </c>
      <c r="C26" s="16">
        <v>10</v>
      </c>
      <c r="D26" s="13" t="s">
        <v>25</v>
      </c>
      <c r="E26" s="106">
        <v>648</v>
      </c>
      <c r="F26" s="107">
        <v>0</v>
      </c>
      <c r="G26" s="106">
        <v>61</v>
      </c>
      <c r="H26" s="106">
        <f t="shared" si="0"/>
        <v>709</v>
      </c>
      <c r="I26" s="107">
        <f t="shared" si="1"/>
        <v>779.90000000000009</v>
      </c>
      <c r="J26" s="126">
        <f>J25</f>
        <v>18060</v>
      </c>
      <c r="K26" s="127">
        <f t="shared" si="2"/>
        <v>12804540</v>
      </c>
      <c r="L26" s="128">
        <f t="shared" si="3"/>
        <v>14981312</v>
      </c>
      <c r="M26" s="130">
        <f t="shared" si="4"/>
        <v>31000</v>
      </c>
      <c r="N26" s="128">
        <f t="shared" si="5"/>
        <v>2027740.0000000002</v>
      </c>
      <c r="O26" s="4"/>
      <c r="S26" s="2"/>
    </row>
    <row r="27" spans="1:19" ht="16.5" x14ac:dyDescent="0.3">
      <c r="A27" s="74">
        <v>27</v>
      </c>
      <c r="B27" s="16">
        <v>1003</v>
      </c>
      <c r="C27" s="16">
        <v>10</v>
      </c>
      <c r="D27" s="13" t="s">
        <v>32</v>
      </c>
      <c r="E27" s="106">
        <v>1008</v>
      </c>
      <c r="F27" s="107">
        <v>32</v>
      </c>
      <c r="G27" s="106">
        <v>110</v>
      </c>
      <c r="H27" s="106">
        <f t="shared" si="0"/>
        <v>1150</v>
      </c>
      <c r="I27" s="107">
        <f t="shared" si="1"/>
        <v>1265</v>
      </c>
      <c r="J27" s="126">
        <f>J26</f>
        <v>18060</v>
      </c>
      <c r="K27" s="127">
        <f t="shared" si="2"/>
        <v>20769000</v>
      </c>
      <c r="L27" s="128">
        <f t="shared" si="3"/>
        <v>24299730</v>
      </c>
      <c r="M27" s="130">
        <f t="shared" si="4"/>
        <v>50500</v>
      </c>
      <c r="N27" s="128">
        <f t="shared" si="5"/>
        <v>3289000</v>
      </c>
      <c r="O27" s="4"/>
      <c r="S27" s="2"/>
    </row>
    <row r="28" spans="1:19" ht="16.5" x14ac:dyDescent="0.3">
      <c r="A28" s="74">
        <v>28</v>
      </c>
      <c r="B28" s="16">
        <v>1101</v>
      </c>
      <c r="C28" s="16">
        <v>11</v>
      </c>
      <c r="D28" s="13" t="s">
        <v>25</v>
      </c>
      <c r="E28" s="106">
        <v>648</v>
      </c>
      <c r="F28" s="106">
        <v>0</v>
      </c>
      <c r="G28" s="106">
        <v>61</v>
      </c>
      <c r="H28" s="106">
        <f t="shared" si="0"/>
        <v>709</v>
      </c>
      <c r="I28" s="107">
        <f t="shared" si="1"/>
        <v>779.90000000000009</v>
      </c>
      <c r="J28" s="126">
        <f>J27+70</f>
        <v>18130</v>
      </c>
      <c r="K28" s="127">
        <f t="shared" si="2"/>
        <v>12854170</v>
      </c>
      <c r="L28" s="128">
        <f t="shared" si="3"/>
        <v>15039379</v>
      </c>
      <c r="M28" s="130">
        <f t="shared" si="4"/>
        <v>31500</v>
      </c>
      <c r="N28" s="128">
        <f t="shared" si="5"/>
        <v>2027740.0000000002</v>
      </c>
      <c r="O28" s="4"/>
      <c r="S28" s="2"/>
    </row>
    <row r="29" spans="1:19" ht="16.5" x14ac:dyDescent="0.3">
      <c r="A29" s="74">
        <v>29</v>
      </c>
      <c r="B29" s="16">
        <v>1102</v>
      </c>
      <c r="C29" s="16">
        <v>11</v>
      </c>
      <c r="D29" s="13" t="s">
        <v>25</v>
      </c>
      <c r="E29" s="106">
        <v>648</v>
      </c>
      <c r="F29" s="107">
        <v>0</v>
      </c>
      <c r="G29" s="106">
        <v>61</v>
      </c>
      <c r="H29" s="106">
        <f t="shared" si="0"/>
        <v>709</v>
      </c>
      <c r="I29" s="107">
        <f t="shared" si="1"/>
        <v>779.90000000000009</v>
      </c>
      <c r="J29" s="126">
        <f>J28</f>
        <v>18130</v>
      </c>
      <c r="K29" s="127">
        <f t="shared" si="2"/>
        <v>12854170</v>
      </c>
      <c r="L29" s="128">
        <f t="shared" si="3"/>
        <v>15039379</v>
      </c>
      <c r="M29" s="130">
        <f t="shared" si="4"/>
        <v>31500</v>
      </c>
      <c r="N29" s="128">
        <f t="shared" si="5"/>
        <v>2027740.0000000002</v>
      </c>
      <c r="O29" s="4"/>
      <c r="S29" s="2"/>
    </row>
    <row r="30" spans="1:19" ht="16.5" x14ac:dyDescent="0.3">
      <c r="A30" s="74">
        <v>30</v>
      </c>
      <c r="B30" s="16">
        <v>1103</v>
      </c>
      <c r="C30" s="16">
        <v>11</v>
      </c>
      <c r="D30" s="13" t="s">
        <v>32</v>
      </c>
      <c r="E30" s="106">
        <v>1008</v>
      </c>
      <c r="F30" s="107">
        <v>32</v>
      </c>
      <c r="G30" s="106">
        <v>110</v>
      </c>
      <c r="H30" s="106">
        <f t="shared" si="0"/>
        <v>1150</v>
      </c>
      <c r="I30" s="107">
        <f t="shared" si="1"/>
        <v>1265</v>
      </c>
      <c r="J30" s="126">
        <f>J29</f>
        <v>18130</v>
      </c>
      <c r="K30" s="127">
        <f t="shared" si="2"/>
        <v>20849500</v>
      </c>
      <c r="L30" s="128">
        <f t="shared" si="3"/>
        <v>24393915</v>
      </c>
      <c r="M30" s="130">
        <f t="shared" si="4"/>
        <v>51000</v>
      </c>
      <c r="N30" s="128">
        <f t="shared" si="5"/>
        <v>3289000</v>
      </c>
      <c r="O30" s="4"/>
      <c r="S30" s="2"/>
    </row>
    <row r="31" spans="1:19" ht="16.5" x14ac:dyDescent="0.3">
      <c r="A31" s="74">
        <v>31</v>
      </c>
      <c r="B31" s="16">
        <v>1201</v>
      </c>
      <c r="C31" s="16">
        <v>12</v>
      </c>
      <c r="D31" s="13" t="s">
        <v>25</v>
      </c>
      <c r="E31" s="106">
        <v>648</v>
      </c>
      <c r="F31" s="106">
        <v>0</v>
      </c>
      <c r="G31" s="106">
        <v>61</v>
      </c>
      <c r="H31" s="106">
        <f t="shared" si="0"/>
        <v>709</v>
      </c>
      <c r="I31" s="107">
        <f t="shared" si="1"/>
        <v>779.90000000000009</v>
      </c>
      <c r="J31" s="126">
        <f>J30+70</f>
        <v>18200</v>
      </c>
      <c r="K31" s="127">
        <f t="shared" si="2"/>
        <v>12903800</v>
      </c>
      <c r="L31" s="128">
        <f t="shared" si="3"/>
        <v>15097446</v>
      </c>
      <c r="M31" s="130">
        <f t="shared" si="4"/>
        <v>31500</v>
      </c>
      <c r="N31" s="128">
        <f t="shared" si="5"/>
        <v>2027740.0000000002</v>
      </c>
      <c r="O31" s="4"/>
      <c r="S31" s="2"/>
    </row>
    <row r="32" spans="1:19" ht="16.5" x14ac:dyDescent="0.3">
      <c r="A32" s="74">
        <v>32</v>
      </c>
      <c r="B32" s="16">
        <v>1202</v>
      </c>
      <c r="C32" s="16">
        <v>12</v>
      </c>
      <c r="D32" s="13" t="s">
        <v>25</v>
      </c>
      <c r="E32" s="106">
        <v>648</v>
      </c>
      <c r="F32" s="107">
        <v>0</v>
      </c>
      <c r="G32" s="106">
        <v>61</v>
      </c>
      <c r="H32" s="106">
        <f t="shared" si="0"/>
        <v>709</v>
      </c>
      <c r="I32" s="107">
        <f t="shared" si="1"/>
        <v>779.90000000000009</v>
      </c>
      <c r="J32" s="126">
        <f>J31</f>
        <v>18200</v>
      </c>
      <c r="K32" s="127">
        <f t="shared" si="2"/>
        <v>12903800</v>
      </c>
      <c r="L32" s="128">
        <f t="shared" si="3"/>
        <v>15097446</v>
      </c>
      <c r="M32" s="130">
        <f t="shared" si="4"/>
        <v>31500</v>
      </c>
      <c r="N32" s="128">
        <f t="shared" si="5"/>
        <v>2027740.0000000002</v>
      </c>
      <c r="O32" s="4"/>
      <c r="S32" s="2"/>
    </row>
    <row r="33" spans="1:23" ht="16.5" x14ac:dyDescent="0.3">
      <c r="A33" s="74">
        <v>33</v>
      </c>
      <c r="B33" s="16">
        <v>1203</v>
      </c>
      <c r="C33" s="16">
        <v>12</v>
      </c>
      <c r="D33" s="13" t="s">
        <v>32</v>
      </c>
      <c r="E33" s="106">
        <v>1008</v>
      </c>
      <c r="F33" s="107">
        <v>32</v>
      </c>
      <c r="G33" s="106">
        <v>110</v>
      </c>
      <c r="H33" s="106">
        <f t="shared" si="0"/>
        <v>1150</v>
      </c>
      <c r="I33" s="107">
        <f t="shared" si="1"/>
        <v>1265</v>
      </c>
      <c r="J33" s="126">
        <f>J32</f>
        <v>18200</v>
      </c>
      <c r="K33" s="127">
        <f t="shared" si="2"/>
        <v>20930000</v>
      </c>
      <c r="L33" s="128">
        <f t="shared" si="3"/>
        <v>24488100</v>
      </c>
      <c r="M33" s="130">
        <f t="shared" si="4"/>
        <v>51000</v>
      </c>
      <c r="N33" s="128">
        <f t="shared" si="5"/>
        <v>3289000</v>
      </c>
      <c r="O33" s="4"/>
      <c r="S33" s="2"/>
    </row>
    <row r="34" spans="1:23" ht="16.5" x14ac:dyDescent="0.3">
      <c r="A34" s="74">
        <v>34</v>
      </c>
      <c r="B34" s="16">
        <v>1301</v>
      </c>
      <c r="C34" s="16">
        <v>13</v>
      </c>
      <c r="D34" s="13" t="s">
        <v>25</v>
      </c>
      <c r="E34" s="106">
        <v>639</v>
      </c>
      <c r="F34" s="106">
        <v>0</v>
      </c>
      <c r="G34" s="106">
        <v>67</v>
      </c>
      <c r="H34" s="106">
        <f t="shared" si="0"/>
        <v>706</v>
      </c>
      <c r="I34" s="107">
        <f t="shared" si="1"/>
        <v>776.6</v>
      </c>
      <c r="J34" s="126">
        <f>J33+70</f>
        <v>18270</v>
      </c>
      <c r="K34" s="127">
        <f t="shared" si="2"/>
        <v>12898620</v>
      </c>
      <c r="L34" s="128">
        <f t="shared" si="3"/>
        <v>15091385</v>
      </c>
      <c r="M34" s="130">
        <f t="shared" si="4"/>
        <v>31500</v>
      </c>
      <c r="N34" s="128">
        <f t="shared" si="5"/>
        <v>2019160</v>
      </c>
      <c r="O34" s="4"/>
      <c r="S34" s="2"/>
    </row>
    <row r="35" spans="1:23" s="11" customFormat="1" ht="16.5" x14ac:dyDescent="0.2">
      <c r="A35" s="74">
        <v>36</v>
      </c>
      <c r="B35" s="16">
        <v>1303</v>
      </c>
      <c r="C35" s="16">
        <v>13</v>
      </c>
      <c r="D35" s="13" t="s">
        <v>32</v>
      </c>
      <c r="E35" s="106">
        <v>1008</v>
      </c>
      <c r="F35" s="106">
        <v>32</v>
      </c>
      <c r="G35" s="106">
        <v>110</v>
      </c>
      <c r="H35" s="106">
        <f t="shared" si="0"/>
        <v>1150</v>
      </c>
      <c r="I35" s="107">
        <f t="shared" si="1"/>
        <v>1265</v>
      </c>
      <c r="J35" s="126">
        <f>J34</f>
        <v>18270</v>
      </c>
      <c r="K35" s="127">
        <f t="shared" si="2"/>
        <v>21010500</v>
      </c>
      <c r="L35" s="128">
        <f t="shared" si="3"/>
        <v>24582285</v>
      </c>
      <c r="M35" s="130">
        <f t="shared" si="4"/>
        <v>51000</v>
      </c>
      <c r="N35" s="128">
        <f t="shared" si="5"/>
        <v>3289000</v>
      </c>
      <c r="O35" s="40"/>
      <c r="S35" s="52"/>
      <c r="V35" s="40"/>
      <c r="W35" s="40"/>
    </row>
    <row r="36" spans="1:23" ht="16.5" x14ac:dyDescent="0.3">
      <c r="A36" s="74">
        <v>37</v>
      </c>
      <c r="B36" s="16">
        <v>1401</v>
      </c>
      <c r="C36" s="16">
        <v>14</v>
      </c>
      <c r="D36" s="13" t="s">
        <v>25</v>
      </c>
      <c r="E36" s="106">
        <v>648</v>
      </c>
      <c r="F36" s="106">
        <v>0</v>
      </c>
      <c r="G36" s="106">
        <v>61</v>
      </c>
      <c r="H36" s="106">
        <f t="shared" si="0"/>
        <v>709</v>
      </c>
      <c r="I36" s="107">
        <f t="shared" si="1"/>
        <v>779.90000000000009</v>
      </c>
      <c r="J36" s="126">
        <f>J35+70</f>
        <v>18340</v>
      </c>
      <c r="K36" s="127">
        <f t="shared" si="2"/>
        <v>13003060</v>
      </c>
      <c r="L36" s="128">
        <f t="shared" si="3"/>
        <v>15213580</v>
      </c>
      <c r="M36" s="130">
        <f t="shared" si="4"/>
        <v>31500</v>
      </c>
      <c r="N36" s="128">
        <f t="shared" si="5"/>
        <v>2027740.0000000002</v>
      </c>
      <c r="O36" s="4"/>
      <c r="S36" s="2"/>
    </row>
    <row r="37" spans="1:23" ht="16.5" x14ac:dyDescent="0.3">
      <c r="A37" s="74">
        <v>38</v>
      </c>
      <c r="B37" s="16">
        <v>1402</v>
      </c>
      <c r="C37" s="12">
        <v>14</v>
      </c>
      <c r="D37" s="13" t="s">
        <v>25</v>
      </c>
      <c r="E37" s="106">
        <v>648</v>
      </c>
      <c r="F37" s="107">
        <v>0</v>
      </c>
      <c r="G37" s="106">
        <v>61</v>
      </c>
      <c r="H37" s="106">
        <f t="shared" si="0"/>
        <v>709</v>
      </c>
      <c r="I37" s="107">
        <f t="shared" si="1"/>
        <v>779.90000000000009</v>
      </c>
      <c r="J37" s="126">
        <f>J36</f>
        <v>18340</v>
      </c>
      <c r="K37" s="127">
        <f t="shared" si="2"/>
        <v>13003060</v>
      </c>
      <c r="L37" s="128">
        <f t="shared" si="3"/>
        <v>15213580</v>
      </c>
      <c r="M37" s="130">
        <f t="shared" si="4"/>
        <v>31500</v>
      </c>
      <c r="N37" s="128">
        <f t="shared" si="5"/>
        <v>2027740.0000000002</v>
      </c>
      <c r="O37" s="4"/>
      <c r="S37" s="2"/>
    </row>
    <row r="38" spans="1:23" ht="16.5" x14ac:dyDescent="0.3">
      <c r="A38" s="74">
        <v>39</v>
      </c>
      <c r="B38" s="17">
        <v>1403</v>
      </c>
      <c r="C38" s="12">
        <v>14</v>
      </c>
      <c r="D38" s="13" t="s">
        <v>32</v>
      </c>
      <c r="E38" s="106">
        <v>1008</v>
      </c>
      <c r="F38" s="107">
        <v>32</v>
      </c>
      <c r="G38" s="106">
        <v>110</v>
      </c>
      <c r="H38" s="106">
        <f t="shared" si="0"/>
        <v>1150</v>
      </c>
      <c r="I38" s="107">
        <f t="shared" si="1"/>
        <v>1265</v>
      </c>
      <c r="J38" s="126">
        <f>J37</f>
        <v>18340</v>
      </c>
      <c r="K38" s="127">
        <f t="shared" si="2"/>
        <v>21091000</v>
      </c>
      <c r="L38" s="128">
        <f t="shared" si="3"/>
        <v>24676470</v>
      </c>
      <c r="M38" s="130">
        <f t="shared" si="4"/>
        <v>51500</v>
      </c>
      <c r="N38" s="128">
        <f t="shared" si="5"/>
        <v>3289000</v>
      </c>
      <c r="O38" s="4"/>
      <c r="S38" s="2"/>
    </row>
    <row r="39" spans="1:23" ht="16.5" x14ac:dyDescent="0.3">
      <c r="A39" s="74">
        <v>40</v>
      </c>
      <c r="B39" s="17">
        <v>1501</v>
      </c>
      <c r="C39" s="12">
        <v>15</v>
      </c>
      <c r="D39" s="13" t="s">
        <v>25</v>
      </c>
      <c r="E39" s="106">
        <v>648</v>
      </c>
      <c r="F39" s="106">
        <v>0</v>
      </c>
      <c r="G39" s="106">
        <v>61</v>
      </c>
      <c r="H39" s="106">
        <f t="shared" si="0"/>
        <v>709</v>
      </c>
      <c r="I39" s="107">
        <f t="shared" si="1"/>
        <v>779.90000000000009</v>
      </c>
      <c r="J39" s="126">
        <f>J38+70</f>
        <v>18410</v>
      </c>
      <c r="K39" s="127">
        <f t="shared" si="2"/>
        <v>13052690</v>
      </c>
      <c r="L39" s="128">
        <f t="shared" si="3"/>
        <v>15271647</v>
      </c>
      <c r="M39" s="130">
        <f t="shared" si="4"/>
        <v>32000</v>
      </c>
      <c r="N39" s="128">
        <f t="shared" si="5"/>
        <v>2027740.0000000002</v>
      </c>
      <c r="O39" s="4"/>
      <c r="S39" s="2"/>
    </row>
    <row r="40" spans="1:23" ht="16.5" x14ac:dyDescent="0.3">
      <c r="A40" s="74">
        <v>41</v>
      </c>
      <c r="B40" s="17">
        <v>1502</v>
      </c>
      <c r="C40" s="12">
        <v>15</v>
      </c>
      <c r="D40" s="13" t="s">
        <v>25</v>
      </c>
      <c r="E40" s="106">
        <v>648</v>
      </c>
      <c r="F40" s="107">
        <v>0</v>
      </c>
      <c r="G40" s="106">
        <v>61</v>
      </c>
      <c r="H40" s="106">
        <f t="shared" si="0"/>
        <v>709</v>
      </c>
      <c r="I40" s="107">
        <f t="shared" si="1"/>
        <v>779.90000000000009</v>
      </c>
      <c r="J40" s="126">
        <f>J39</f>
        <v>18410</v>
      </c>
      <c r="K40" s="127">
        <f t="shared" si="2"/>
        <v>13052690</v>
      </c>
      <c r="L40" s="128">
        <f t="shared" si="3"/>
        <v>15271647</v>
      </c>
      <c r="M40" s="130">
        <f>MROUND((L40*0.025/12),500)</f>
        <v>32000</v>
      </c>
      <c r="N40" s="128">
        <f t="shared" si="5"/>
        <v>2027740.0000000002</v>
      </c>
      <c r="O40" s="4"/>
      <c r="S40" s="2"/>
    </row>
    <row r="41" spans="1:23" ht="16.5" x14ac:dyDescent="0.3">
      <c r="A41" s="74">
        <v>42</v>
      </c>
      <c r="B41" s="17">
        <v>1503</v>
      </c>
      <c r="C41" s="12">
        <v>15</v>
      </c>
      <c r="D41" s="13" t="s">
        <v>32</v>
      </c>
      <c r="E41" s="106">
        <v>1008</v>
      </c>
      <c r="F41" s="107">
        <v>32</v>
      </c>
      <c r="G41" s="106">
        <v>110</v>
      </c>
      <c r="H41" s="106">
        <f t="shared" si="0"/>
        <v>1150</v>
      </c>
      <c r="I41" s="107">
        <f t="shared" si="1"/>
        <v>1265</v>
      </c>
      <c r="J41" s="126">
        <f>J40</f>
        <v>18410</v>
      </c>
      <c r="K41" s="127">
        <f t="shared" si="2"/>
        <v>21171500</v>
      </c>
      <c r="L41" s="128">
        <f t="shared" si="3"/>
        <v>24770655</v>
      </c>
      <c r="M41" s="130">
        <f>MROUND((L41*0.025/12),500)</f>
        <v>51500</v>
      </c>
      <c r="N41" s="128">
        <f t="shared" si="5"/>
        <v>3289000</v>
      </c>
      <c r="O41" s="4"/>
      <c r="S41" s="2"/>
    </row>
    <row r="42" spans="1:23" ht="16.5" x14ac:dyDescent="0.3">
      <c r="A42" s="74">
        <v>43</v>
      </c>
      <c r="B42" s="17">
        <v>1601</v>
      </c>
      <c r="C42" s="12">
        <v>16</v>
      </c>
      <c r="D42" s="13" t="s">
        <v>25</v>
      </c>
      <c r="E42" s="106">
        <v>648</v>
      </c>
      <c r="F42" s="106">
        <v>0</v>
      </c>
      <c r="G42" s="106">
        <v>61</v>
      </c>
      <c r="H42" s="106">
        <f t="shared" si="0"/>
        <v>709</v>
      </c>
      <c r="I42" s="107">
        <f t="shared" si="1"/>
        <v>779.90000000000009</v>
      </c>
      <c r="J42" s="126">
        <f>J41+70</f>
        <v>18480</v>
      </c>
      <c r="K42" s="127">
        <f t="shared" si="2"/>
        <v>13102320</v>
      </c>
      <c r="L42" s="128">
        <f t="shared" si="3"/>
        <v>15329714</v>
      </c>
      <c r="M42" s="130">
        <f>MROUND((L42*0.025/12),500)</f>
        <v>32000</v>
      </c>
      <c r="N42" s="128">
        <f t="shared" si="5"/>
        <v>2027740.0000000002</v>
      </c>
      <c r="O42" s="4"/>
      <c r="S42" s="2"/>
    </row>
    <row r="43" spans="1:23" ht="16.5" x14ac:dyDescent="0.3">
      <c r="A43" s="74">
        <v>44</v>
      </c>
      <c r="B43" s="17">
        <v>1602</v>
      </c>
      <c r="C43" s="12">
        <v>16</v>
      </c>
      <c r="D43" s="13" t="s">
        <v>25</v>
      </c>
      <c r="E43" s="106">
        <v>648</v>
      </c>
      <c r="F43" s="107">
        <v>0</v>
      </c>
      <c r="G43" s="106">
        <v>61</v>
      </c>
      <c r="H43" s="106">
        <f>E43+F43+G43</f>
        <v>709</v>
      </c>
      <c r="I43" s="107">
        <f>H43*1.1</f>
        <v>779.90000000000009</v>
      </c>
      <c r="J43" s="126">
        <f>J42</f>
        <v>18480</v>
      </c>
      <c r="K43" s="127">
        <f t="shared" si="2"/>
        <v>13102320</v>
      </c>
      <c r="L43" s="128">
        <f t="shared" si="3"/>
        <v>15329714</v>
      </c>
      <c r="M43" s="130">
        <f t="shared" ref="M43:M54" si="7">MROUND((L43*0.025/12),500)</f>
        <v>32000</v>
      </c>
      <c r="N43" s="128">
        <f t="shared" si="5"/>
        <v>2027740.0000000002</v>
      </c>
      <c r="O43" s="4"/>
      <c r="S43" s="2"/>
    </row>
    <row r="44" spans="1:23" ht="16.5" x14ac:dyDescent="0.3">
      <c r="A44" s="74">
        <v>45</v>
      </c>
      <c r="B44" s="17">
        <v>1603</v>
      </c>
      <c r="C44" s="12">
        <v>16</v>
      </c>
      <c r="D44" s="13" t="s">
        <v>32</v>
      </c>
      <c r="E44" s="106">
        <v>1008</v>
      </c>
      <c r="F44" s="107">
        <v>32</v>
      </c>
      <c r="G44" s="106">
        <v>110</v>
      </c>
      <c r="H44" s="106">
        <f>E44+F44+G44</f>
        <v>1150</v>
      </c>
      <c r="I44" s="107">
        <f>H44*1.1</f>
        <v>1265</v>
      </c>
      <c r="J44" s="126">
        <f>J43</f>
        <v>18480</v>
      </c>
      <c r="K44" s="127">
        <f t="shared" si="2"/>
        <v>21252000</v>
      </c>
      <c r="L44" s="128">
        <f t="shared" si="3"/>
        <v>24864840</v>
      </c>
      <c r="M44" s="130">
        <f t="shared" si="7"/>
        <v>52000</v>
      </c>
      <c r="N44" s="128">
        <f t="shared" si="5"/>
        <v>3289000</v>
      </c>
      <c r="O44" s="4"/>
      <c r="S44" s="2"/>
    </row>
    <row r="45" spans="1:23" ht="16.5" x14ac:dyDescent="0.3">
      <c r="A45" s="74">
        <v>46</v>
      </c>
      <c r="B45" s="17">
        <v>1701</v>
      </c>
      <c r="C45" s="12">
        <v>17</v>
      </c>
      <c r="D45" s="13" t="s">
        <v>25</v>
      </c>
      <c r="E45" s="106">
        <v>648</v>
      </c>
      <c r="F45" s="106">
        <v>0</v>
      </c>
      <c r="G45" s="106">
        <v>61</v>
      </c>
      <c r="H45" s="106">
        <f>E45+F45+G45</f>
        <v>709</v>
      </c>
      <c r="I45" s="107">
        <f>H45*1.1</f>
        <v>779.90000000000009</v>
      </c>
      <c r="J45" s="126">
        <f>J44+70</f>
        <v>18550</v>
      </c>
      <c r="K45" s="127">
        <f t="shared" si="2"/>
        <v>13151950</v>
      </c>
      <c r="L45" s="128">
        <f t="shared" si="3"/>
        <v>15387782</v>
      </c>
      <c r="M45" s="130">
        <f t="shared" si="7"/>
        <v>32000</v>
      </c>
      <c r="N45" s="128">
        <f t="shared" si="5"/>
        <v>2027740.0000000002</v>
      </c>
      <c r="O45" s="4"/>
      <c r="S45" s="2"/>
    </row>
    <row r="46" spans="1:23" ht="16.5" x14ac:dyDescent="0.3">
      <c r="A46" s="74">
        <v>47</v>
      </c>
      <c r="B46" s="17">
        <v>1702</v>
      </c>
      <c r="C46" s="12">
        <v>17</v>
      </c>
      <c r="D46" s="13" t="s">
        <v>25</v>
      </c>
      <c r="E46" s="106">
        <v>648</v>
      </c>
      <c r="F46" s="107">
        <v>0</v>
      </c>
      <c r="G46" s="106">
        <v>61</v>
      </c>
      <c r="H46" s="106">
        <f t="shared" ref="H46:H54" si="8">E46+F46+G46</f>
        <v>709</v>
      </c>
      <c r="I46" s="107">
        <f t="shared" ref="I46:I54" si="9">H46*1.1</f>
        <v>779.90000000000009</v>
      </c>
      <c r="J46" s="126">
        <f>J45</f>
        <v>18550</v>
      </c>
      <c r="K46" s="127">
        <f t="shared" si="2"/>
        <v>13151950</v>
      </c>
      <c r="L46" s="128">
        <f t="shared" si="3"/>
        <v>15387782</v>
      </c>
      <c r="M46" s="130">
        <f t="shared" si="7"/>
        <v>32000</v>
      </c>
      <c r="N46" s="128">
        <f t="shared" si="5"/>
        <v>2027740.0000000002</v>
      </c>
      <c r="O46" s="4"/>
      <c r="S46" s="2"/>
    </row>
    <row r="47" spans="1:23" ht="16.5" x14ac:dyDescent="0.3">
      <c r="A47" s="74">
        <v>48</v>
      </c>
      <c r="B47" s="17">
        <v>1703</v>
      </c>
      <c r="C47" s="12">
        <v>17</v>
      </c>
      <c r="D47" s="13" t="s">
        <v>32</v>
      </c>
      <c r="E47" s="106">
        <v>1008</v>
      </c>
      <c r="F47" s="108">
        <v>32</v>
      </c>
      <c r="G47" s="106">
        <v>110</v>
      </c>
      <c r="H47" s="106">
        <f t="shared" si="8"/>
        <v>1150</v>
      </c>
      <c r="I47" s="107">
        <f t="shared" si="9"/>
        <v>1265</v>
      </c>
      <c r="J47" s="126">
        <f>J46</f>
        <v>18550</v>
      </c>
      <c r="K47" s="127">
        <f t="shared" si="2"/>
        <v>21332500</v>
      </c>
      <c r="L47" s="128">
        <f t="shared" si="3"/>
        <v>24959025</v>
      </c>
      <c r="M47" s="130">
        <f t="shared" si="7"/>
        <v>52000</v>
      </c>
      <c r="N47" s="128">
        <f t="shared" si="5"/>
        <v>3289000</v>
      </c>
      <c r="O47" s="4"/>
      <c r="S47" s="2"/>
    </row>
    <row r="48" spans="1:23" ht="16.5" x14ac:dyDescent="0.3">
      <c r="A48" s="74">
        <v>49</v>
      </c>
      <c r="B48" s="17">
        <v>1801</v>
      </c>
      <c r="C48" s="12">
        <v>18</v>
      </c>
      <c r="D48" s="13" t="s">
        <v>25</v>
      </c>
      <c r="E48" s="106">
        <v>609</v>
      </c>
      <c r="F48" s="109">
        <v>0</v>
      </c>
      <c r="G48" s="106">
        <v>61</v>
      </c>
      <c r="H48" s="106">
        <f t="shared" si="8"/>
        <v>670</v>
      </c>
      <c r="I48" s="107">
        <f t="shared" si="9"/>
        <v>737.00000000000011</v>
      </c>
      <c r="J48" s="126">
        <f>J47+70</f>
        <v>18620</v>
      </c>
      <c r="K48" s="127">
        <f t="shared" si="2"/>
        <v>12475400</v>
      </c>
      <c r="L48" s="128">
        <f t="shared" si="3"/>
        <v>14596218</v>
      </c>
      <c r="M48" s="130">
        <f t="shared" si="7"/>
        <v>30500</v>
      </c>
      <c r="N48" s="128">
        <f t="shared" si="5"/>
        <v>1916200.0000000002</v>
      </c>
      <c r="O48" s="4"/>
      <c r="S48" s="2"/>
    </row>
    <row r="49" spans="1:19" ht="16.5" x14ac:dyDescent="0.3">
      <c r="A49" s="74">
        <v>51</v>
      </c>
      <c r="B49" s="17">
        <v>1803</v>
      </c>
      <c r="C49" s="12">
        <v>18</v>
      </c>
      <c r="D49" s="13" t="s">
        <v>25</v>
      </c>
      <c r="E49" s="106">
        <v>1008</v>
      </c>
      <c r="F49" s="109">
        <v>32</v>
      </c>
      <c r="G49" s="106">
        <v>110</v>
      </c>
      <c r="H49" s="106">
        <f t="shared" si="8"/>
        <v>1150</v>
      </c>
      <c r="I49" s="107">
        <f t="shared" si="9"/>
        <v>1265</v>
      </c>
      <c r="J49" s="126">
        <f>J48</f>
        <v>18620</v>
      </c>
      <c r="K49" s="127">
        <f t="shared" si="2"/>
        <v>21413000</v>
      </c>
      <c r="L49" s="128">
        <f t="shared" si="3"/>
        <v>25053210</v>
      </c>
      <c r="M49" s="130">
        <f t="shared" si="7"/>
        <v>52000</v>
      </c>
      <c r="N49" s="128">
        <f t="shared" si="5"/>
        <v>3289000</v>
      </c>
      <c r="O49" s="4"/>
      <c r="S49" s="2"/>
    </row>
    <row r="50" spans="1:19" ht="16.5" x14ac:dyDescent="0.3">
      <c r="A50" s="74">
        <v>52</v>
      </c>
      <c r="B50" s="17">
        <v>1901</v>
      </c>
      <c r="C50" s="12">
        <v>19</v>
      </c>
      <c r="D50" s="13" t="s">
        <v>25</v>
      </c>
      <c r="E50" s="106">
        <v>609</v>
      </c>
      <c r="F50" s="109">
        <v>34</v>
      </c>
      <c r="G50" s="106">
        <v>66</v>
      </c>
      <c r="H50" s="106">
        <f t="shared" si="8"/>
        <v>709</v>
      </c>
      <c r="I50" s="107">
        <f t="shared" si="9"/>
        <v>779.90000000000009</v>
      </c>
      <c r="J50" s="126">
        <f>J49+70</f>
        <v>18690</v>
      </c>
      <c r="K50" s="127">
        <f t="shared" si="2"/>
        <v>13251210</v>
      </c>
      <c r="L50" s="128">
        <f t="shared" si="3"/>
        <v>15503916</v>
      </c>
      <c r="M50" s="130">
        <f t="shared" si="7"/>
        <v>32500</v>
      </c>
      <c r="N50" s="128">
        <f t="shared" si="5"/>
        <v>2027740.0000000002</v>
      </c>
      <c r="O50" s="4"/>
      <c r="S50" s="2"/>
    </row>
    <row r="51" spans="1:19" ht="16.5" x14ac:dyDescent="0.3">
      <c r="A51" s="74">
        <v>53</v>
      </c>
      <c r="B51" s="17">
        <v>1902</v>
      </c>
      <c r="C51" s="12">
        <v>19</v>
      </c>
      <c r="D51" s="13" t="s">
        <v>25</v>
      </c>
      <c r="E51" s="106">
        <v>609</v>
      </c>
      <c r="F51" s="109">
        <v>37</v>
      </c>
      <c r="G51" s="106">
        <v>66</v>
      </c>
      <c r="H51" s="106">
        <f t="shared" si="8"/>
        <v>712</v>
      </c>
      <c r="I51" s="107">
        <f t="shared" si="9"/>
        <v>783.2</v>
      </c>
      <c r="J51" s="126">
        <f>J50</f>
        <v>18690</v>
      </c>
      <c r="K51" s="127">
        <f t="shared" si="2"/>
        <v>13307280</v>
      </c>
      <c r="L51" s="128">
        <f t="shared" si="3"/>
        <v>15569518</v>
      </c>
      <c r="M51" s="130">
        <f t="shared" si="7"/>
        <v>32500</v>
      </c>
      <c r="N51" s="128">
        <f t="shared" si="5"/>
        <v>2036320.0000000002</v>
      </c>
      <c r="O51" s="4"/>
      <c r="S51" s="2"/>
    </row>
    <row r="52" spans="1:19" ht="16.5" x14ac:dyDescent="0.3">
      <c r="A52" s="74">
        <v>54</v>
      </c>
      <c r="B52" s="17">
        <v>1903</v>
      </c>
      <c r="C52" s="12">
        <v>19</v>
      </c>
      <c r="D52" s="13" t="s">
        <v>32</v>
      </c>
      <c r="E52" s="106">
        <v>1008</v>
      </c>
      <c r="F52" s="109">
        <v>32</v>
      </c>
      <c r="G52" s="106">
        <v>110</v>
      </c>
      <c r="H52" s="106">
        <f t="shared" si="8"/>
        <v>1150</v>
      </c>
      <c r="I52" s="107">
        <f t="shared" si="9"/>
        <v>1265</v>
      </c>
      <c r="J52" s="126">
        <f>J51</f>
        <v>18690</v>
      </c>
      <c r="K52" s="127">
        <f t="shared" si="2"/>
        <v>21493500</v>
      </c>
      <c r="L52" s="128">
        <f t="shared" si="3"/>
        <v>25147395</v>
      </c>
      <c r="M52" s="130">
        <f t="shared" si="7"/>
        <v>52500</v>
      </c>
      <c r="N52" s="128">
        <f t="shared" si="5"/>
        <v>3289000</v>
      </c>
      <c r="O52" s="4"/>
      <c r="S52" s="2"/>
    </row>
    <row r="53" spans="1:19" ht="16.5" x14ac:dyDescent="0.3">
      <c r="A53" s="74">
        <v>55</v>
      </c>
      <c r="B53" s="17">
        <v>2001</v>
      </c>
      <c r="C53" s="12">
        <v>20</v>
      </c>
      <c r="D53" s="13" t="s">
        <v>25</v>
      </c>
      <c r="E53" s="106">
        <v>525</v>
      </c>
      <c r="F53" s="105">
        <v>0</v>
      </c>
      <c r="G53" s="106">
        <v>66</v>
      </c>
      <c r="H53" s="106">
        <f t="shared" si="8"/>
        <v>591</v>
      </c>
      <c r="I53" s="107">
        <f t="shared" si="9"/>
        <v>650.1</v>
      </c>
      <c r="J53" s="126">
        <f>J52+70</f>
        <v>18760</v>
      </c>
      <c r="K53" s="127">
        <f t="shared" si="2"/>
        <v>11087160</v>
      </c>
      <c r="L53" s="128">
        <f t="shared" si="3"/>
        <v>12971977</v>
      </c>
      <c r="M53" s="130">
        <f t="shared" si="7"/>
        <v>27000</v>
      </c>
      <c r="N53" s="128">
        <f t="shared" si="5"/>
        <v>1690260</v>
      </c>
      <c r="O53" s="4"/>
      <c r="S53" s="2"/>
    </row>
    <row r="54" spans="1:19" ht="16.5" x14ac:dyDescent="0.3">
      <c r="A54" s="74">
        <v>56</v>
      </c>
      <c r="B54" s="17">
        <v>2002</v>
      </c>
      <c r="C54" s="12">
        <v>20</v>
      </c>
      <c r="D54" s="13" t="s">
        <v>25</v>
      </c>
      <c r="E54" s="106">
        <v>606</v>
      </c>
      <c r="F54" s="105">
        <v>37</v>
      </c>
      <c r="G54" s="106">
        <v>66</v>
      </c>
      <c r="H54" s="106">
        <f t="shared" si="8"/>
        <v>709</v>
      </c>
      <c r="I54" s="107">
        <f t="shared" si="9"/>
        <v>779.90000000000009</v>
      </c>
      <c r="J54" s="126">
        <f>J53</f>
        <v>18760</v>
      </c>
      <c r="K54" s="127">
        <f t="shared" si="2"/>
        <v>13300840</v>
      </c>
      <c r="L54" s="128">
        <f t="shared" si="3"/>
        <v>15561983</v>
      </c>
      <c r="M54" s="130">
        <f t="shared" si="7"/>
        <v>32500</v>
      </c>
      <c r="N54" s="128">
        <f t="shared" si="5"/>
        <v>2027740.0000000002</v>
      </c>
      <c r="O54" s="4"/>
      <c r="S54" s="2"/>
    </row>
    <row r="55" spans="1:19" s="46" customFormat="1" ht="16.5" x14ac:dyDescent="0.25">
      <c r="A55" s="141" t="s">
        <v>3</v>
      </c>
      <c r="B55" s="142"/>
      <c r="C55" s="142"/>
      <c r="D55" s="143"/>
      <c r="E55" s="120">
        <f t="shared" ref="E55:I55" si="10">SUM(E2:E54)</f>
        <v>40544</v>
      </c>
      <c r="F55" s="120">
        <f t="shared" si="10"/>
        <v>684</v>
      </c>
      <c r="G55" s="120">
        <f t="shared" si="10"/>
        <v>4185.4480000000003</v>
      </c>
      <c r="H55" s="120">
        <f t="shared" si="10"/>
        <v>45413.448000000004</v>
      </c>
      <c r="I55" s="120">
        <f t="shared" si="10"/>
        <v>49954.792800000017</v>
      </c>
      <c r="J55" s="131"/>
      <c r="K55" s="132">
        <f t="shared" ref="K55:L55" si="11">SUM(K2:K54)</f>
        <v>822209002.72000003</v>
      </c>
      <c r="L55" s="133">
        <f t="shared" si="11"/>
        <v>961984532</v>
      </c>
      <c r="M55" s="134"/>
      <c r="N55" s="132">
        <f>SUM(N2:N54)</f>
        <v>129882461.28000002</v>
      </c>
      <c r="O55" s="135"/>
    </row>
  </sheetData>
  <mergeCells count="1">
    <mergeCell ref="A55:D55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L13"/>
  <sheetViews>
    <sheetView zoomScaleNormal="100" workbookViewId="0">
      <selection activeCell="F3" sqref="F3:G3"/>
    </sheetView>
  </sheetViews>
  <sheetFormatPr defaultRowHeight="15" x14ac:dyDescent="0.25"/>
  <cols>
    <col min="2" max="2" width="18.5703125" style="1" customWidth="1"/>
    <col min="3" max="3" width="10.42578125" style="1" customWidth="1"/>
    <col min="4" max="4" width="15.140625" style="1" bestFit="1" customWidth="1"/>
    <col min="5" max="5" width="11.85546875" style="1" bestFit="1" customWidth="1"/>
    <col min="6" max="6" width="19.28515625" style="1" customWidth="1"/>
    <col min="7" max="7" width="21" style="1" customWidth="1"/>
    <col min="8" max="8" width="16.85546875" style="1" bestFit="1" customWidth="1"/>
    <col min="9" max="9" width="19.28515625" style="1" customWidth="1"/>
    <col min="11" max="11" width="15.28515625" bestFit="1" customWidth="1"/>
  </cols>
  <sheetData>
    <row r="1" spans="1:12" s="11" customFormat="1" ht="21" customHeight="1" x14ac:dyDescent="0.25">
      <c r="A1" s="111" t="s">
        <v>4</v>
      </c>
      <c r="B1" s="111" t="s">
        <v>10</v>
      </c>
      <c r="C1" s="111" t="s">
        <v>5</v>
      </c>
      <c r="D1" s="111" t="s">
        <v>6</v>
      </c>
      <c r="E1" s="111" t="s">
        <v>7</v>
      </c>
      <c r="F1" s="112" t="s">
        <v>8</v>
      </c>
      <c r="G1" s="112" t="s">
        <v>9</v>
      </c>
      <c r="H1" s="6"/>
      <c r="I1" s="6"/>
      <c r="J1" s="6"/>
      <c r="K1" s="6"/>
      <c r="L1" s="6"/>
    </row>
    <row r="2" spans="1:12" s="11" customFormat="1" ht="68.25" customHeight="1" x14ac:dyDescent="0.25">
      <c r="A2" s="113">
        <v>1</v>
      </c>
      <c r="B2" s="32" t="s">
        <v>43</v>
      </c>
      <c r="C2" s="32">
        <f>36+17</f>
        <v>53</v>
      </c>
      <c r="D2" s="138">
        <v>45413</v>
      </c>
      <c r="E2" s="139">
        <v>49955</v>
      </c>
      <c r="F2" s="114">
        <f>Dwarka!K55</f>
        <v>822209002.72000003</v>
      </c>
      <c r="G2" s="114">
        <f>Dwarka!L55</f>
        <v>961984532</v>
      </c>
      <c r="H2" s="6"/>
      <c r="I2" s="6"/>
      <c r="J2" s="6"/>
      <c r="K2" s="6"/>
      <c r="L2" s="6"/>
    </row>
    <row r="3" spans="1:12" s="11" customFormat="1" ht="24.75" customHeight="1" x14ac:dyDescent="0.25">
      <c r="A3" s="144" t="s">
        <v>12</v>
      </c>
      <c r="B3" s="144"/>
      <c r="C3" s="111">
        <f>SUM(C2:C2)</f>
        <v>53</v>
      </c>
      <c r="D3" s="115">
        <f>SUM(D2:D2)</f>
        <v>45413</v>
      </c>
      <c r="E3" s="115">
        <f>SUM(E2:E2)</f>
        <v>49955</v>
      </c>
      <c r="F3" s="140">
        <f>SUM(F2:F2)</f>
        <v>822209002.72000003</v>
      </c>
      <c r="G3" s="140">
        <f>SUM(G2:G2)</f>
        <v>961984532</v>
      </c>
      <c r="H3" s="6"/>
      <c r="I3" s="20"/>
      <c r="J3" s="6"/>
      <c r="K3" s="19"/>
      <c r="L3" s="6"/>
    </row>
    <row r="4" spans="1:12" s="11" customFormat="1" x14ac:dyDescent="0.25">
      <c r="F4" s="6"/>
      <c r="G4" s="6"/>
      <c r="H4" s="6"/>
      <c r="I4" s="7"/>
      <c r="J4" s="6"/>
      <c r="K4" s="6"/>
      <c r="L4" s="6"/>
    </row>
    <row r="5" spans="1:12" s="11" customFormat="1" x14ac:dyDescent="0.25">
      <c r="F5" s="6"/>
      <c r="G5" s="6"/>
      <c r="H5" s="6"/>
      <c r="I5" s="6"/>
      <c r="J5" s="6"/>
      <c r="K5" s="6"/>
      <c r="L5" s="6"/>
    </row>
    <row r="6" spans="1:12" s="11" customFormat="1" ht="16.5" x14ac:dyDescent="0.25">
      <c r="B6" s="21"/>
      <c r="D6" s="22"/>
      <c r="E6" s="22"/>
      <c r="F6" s="23"/>
      <c r="G6" s="23"/>
      <c r="H6" s="6"/>
      <c r="I6" s="18"/>
      <c r="J6" s="6"/>
      <c r="K6" s="6"/>
      <c r="L6" s="6"/>
    </row>
    <row r="7" spans="1:12" s="6" customFormat="1" ht="16.5" x14ac:dyDescent="0.25">
      <c r="A7" s="37"/>
      <c r="B7" s="38"/>
      <c r="C7" s="37"/>
      <c r="D7" s="39"/>
      <c r="E7" s="39"/>
      <c r="F7" s="27"/>
      <c r="G7" s="27"/>
      <c r="I7" s="18"/>
    </row>
    <row r="8" spans="1:12" s="11" customFormat="1" ht="15.75" x14ac:dyDescent="0.25">
      <c r="A8" s="55"/>
      <c r="B8" s="55"/>
      <c r="C8" s="28"/>
      <c r="D8" s="29"/>
      <c r="E8" s="29"/>
      <c r="F8" s="30"/>
      <c r="G8" s="30"/>
      <c r="H8" s="6"/>
      <c r="I8" s="20"/>
      <c r="J8" s="6"/>
      <c r="K8" s="6"/>
      <c r="L8" s="6"/>
    </row>
    <row r="9" spans="1:12" s="11" customForma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11" customFormat="1" x14ac:dyDescent="0.25">
      <c r="F10" s="6"/>
      <c r="G10" s="6"/>
      <c r="H10" s="6"/>
      <c r="I10" s="6"/>
    </row>
    <row r="11" spans="1:12" s="11" customFormat="1" ht="16.5" x14ac:dyDescent="0.25">
      <c r="B11" s="21"/>
      <c r="D11" s="22"/>
      <c r="E11" s="22"/>
      <c r="F11" s="23"/>
      <c r="G11" s="23"/>
      <c r="H11" s="6"/>
      <c r="I11" s="24"/>
    </row>
    <row r="12" spans="1:12" s="6" customFormat="1" ht="16.5" x14ac:dyDescent="0.25">
      <c r="B12" s="25"/>
      <c r="D12" s="26"/>
      <c r="E12" s="26"/>
      <c r="F12" s="27"/>
      <c r="G12" s="27"/>
      <c r="I12" s="24"/>
    </row>
    <row r="13" spans="1:12" s="11" customFormat="1" ht="15.75" x14ac:dyDescent="0.25">
      <c r="A13" s="55"/>
      <c r="B13" s="55"/>
      <c r="C13" s="28"/>
      <c r="D13" s="29"/>
      <c r="E13" s="29"/>
      <c r="F13" s="30"/>
      <c r="G13" s="30"/>
      <c r="H13" s="6"/>
      <c r="I13" s="31"/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2:AG178"/>
  <sheetViews>
    <sheetView zoomScaleNormal="100" workbookViewId="0">
      <selection activeCell="K29" sqref="K29"/>
    </sheetView>
  </sheetViews>
  <sheetFormatPr defaultRowHeight="15.75" x14ac:dyDescent="0.25"/>
  <cols>
    <col min="1" max="5" width="9.140625" style="85"/>
    <col min="6" max="6" width="5.85546875" style="85" bestFit="1" customWidth="1"/>
    <col min="7" max="7" width="9.140625" style="85"/>
    <col min="8" max="8" width="5.28515625" style="85" customWidth="1"/>
    <col min="9" max="9" width="15.7109375" style="85" customWidth="1"/>
    <col min="10" max="10" width="7.5703125" style="85" bestFit="1" customWidth="1"/>
    <col min="11" max="11" width="9.85546875" style="85" customWidth="1"/>
    <col min="12" max="26" width="9.140625" style="85"/>
    <col min="27" max="27" width="9.5703125" style="85" bestFit="1" customWidth="1"/>
    <col min="28" max="31" width="9.140625" style="85"/>
    <col min="32" max="32" width="13.5703125" style="85" bestFit="1" customWidth="1"/>
    <col min="33" max="16384" width="9.140625" style="85"/>
  </cols>
  <sheetData>
    <row r="2" spans="2:33" x14ac:dyDescent="0.25">
      <c r="F2" s="87"/>
    </row>
    <row r="3" spans="2:33" x14ac:dyDescent="0.25">
      <c r="B3" s="87"/>
    </row>
    <row r="5" spans="2:33" x14ac:dyDescent="0.25">
      <c r="N5" s="88"/>
      <c r="O5" s="88"/>
      <c r="P5" s="88"/>
      <c r="Q5" s="88"/>
      <c r="R5" s="88"/>
    </row>
    <row r="6" spans="2:33" x14ac:dyDescent="0.25">
      <c r="N6" s="83"/>
      <c r="O6" s="83"/>
      <c r="P6" s="83"/>
      <c r="Q6" s="89"/>
      <c r="R6" s="83"/>
    </row>
    <row r="7" spans="2:33" x14ac:dyDescent="0.25">
      <c r="N7" s="83"/>
      <c r="O7" s="83"/>
      <c r="P7" s="83"/>
      <c r="Q7" s="89"/>
      <c r="R7" s="83"/>
    </row>
    <row r="8" spans="2:33" x14ac:dyDescent="0.25">
      <c r="N8" s="83"/>
      <c r="O8" s="83"/>
      <c r="P8" s="83"/>
      <c r="Q8" s="89"/>
      <c r="R8" s="83"/>
      <c r="X8" s="88"/>
      <c r="Y8" s="88"/>
      <c r="Z8" s="88"/>
      <c r="AA8" s="88"/>
      <c r="AB8" s="88"/>
    </row>
    <row r="9" spans="2:33" x14ac:dyDescent="0.25">
      <c r="N9" s="83"/>
      <c r="O9" s="83"/>
      <c r="P9" s="83"/>
      <c r="Q9" s="89"/>
      <c r="R9" s="83"/>
      <c r="X9" s="83"/>
      <c r="Y9" s="83"/>
      <c r="Z9" s="83"/>
      <c r="AA9" s="83"/>
      <c r="AB9" s="83"/>
    </row>
    <row r="10" spans="2:33" x14ac:dyDescent="0.25">
      <c r="N10" s="83"/>
      <c r="O10" s="83"/>
      <c r="P10" s="83"/>
      <c r="Q10" s="89"/>
      <c r="R10" s="83"/>
      <c r="X10" s="83"/>
      <c r="Y10" s="83"/>
      <c r="Z10" s="83"/>
      <c r="AA10" s="83"/>
      <c r="AB10" s="83"/>
    </row>
    <row r="11" spans="2:33" x14ac:dyDescent="0.25">
      <c r="N11" s="83"/>
      <c r="O11" s="83"/>
      <c r="P11" s="83"/>
      <c r="Q11" s="89"/>
      <c r="R11" s="83"/>
      <c r="X11" s="83"/>
      <c r="Y11" s="83"/>
      <c r="Z11" s="83"/>
      <c r="AA11" s="83"/>
      <c r="AB11" s="83"/>
      <c r="AC11" s="83"/>
      <c r="AD11" s="83"/>
      <c r="AE11" s="83"/>
      <c r="AF11" s="83"/>
    </row>
    <row r="12" spans="2:33" x14ac:dyDescent="0.25">
      <c r="N12" s="83"/>
      <c r="O12" s="83"/>
      <c r="P12" s="83"/>
      <c r="Q12" s="89"/>
      <c r="R12" s="83"/>
      <c r="X12" s="83"/>
      <c r="Y12" s="83"/>
      <c r="Z12" s="83"/>
      <c r="AA12" s="89"/>
      <c r="AB12" s="83"/>
      <c r="AC12" s="86"/>
      <c r="AD12" s="86"/>
      <c r="AE12" s="86"/>
      <c r="AF12" s="90"/>
      <c r="AG12" s="86"/>
    </row>
    <row r="13" spans="2:33" x14ac:dyDescent="0.25">
      <c r="N13" s="83"/>
      <c r="O13" s="83"/>
      <c r="P13" s="83"/>
      <c r="Q13" s="89"/>
      <c r="R13" s="83"/>
      <c r="X13" s="83"/>
      <c r="Y13" s="83"/>
      <c r="Z13" s="83"/>
      <c r="AA13" s="89"/>
      <c r="AB13" s="83"/>
      <c r="AC13" s="86"/>
      <c r="AD13" s="86"/>
      <c r="AE13" s="86"/>
      <c r="AF13" s="90"/>
      <c r="AG13" s="86"/>
    </row>
    <row r="14" spans="2:33" x14ac:dyDescent="0.25">
      <c r="N14" s="83"/>
      <c r="O14" s="83"/>
      <c r="P14" s="83"/>
      <c r="Q14" s="89"/>
      <c r="R14" s="83"/>
      <c r="X14" s="83"/>
      <c r="Y14" s="83"/>
      <c r="Z14" s="83"/>
      <c r="AA14" s="89"/>
      <c r="AB14" s="83"/>
      <c r="AC14" s="86"/>
      <c r="AD14" s="86"/>
      <c r="AE14" s="86"/>
      <c r="AF14" s="90"/>
      <c r="AG14" s="86"/>
    </row>
    <row r="15" spans="2:33" x14ac:dyDescent="0.25">
      <c r="N15" s="83"/>
      <c r="O15" s="83"/>
      <c r="P15" s="83"/>
      <c r="Q15" s="89"/>
      <c r="R15" s="83"/>
      <c r="X15" s="83"/>
      <c r="Y15" s="83"/>
      <c r="Z15" s="83"/>
      <c r="AA15" s="89"/>
      <c r="AB15" s="83"/>
      <c r="AC15" s="86"/>
      <c r="AD15" s="86"/>
      <c r="AE15" s="86"/>
      <c r="AF15" s="90"/>
      <c r="AG15" s="86"/>
    </row>
    <row r="16" spans="2:33" x14ac:dyDescent="0.25">
      <c r="N16" s="83"/>
      <c r="O16" s="83"/>
      <c r="P16" s="83"/>
      <c r="Q16" s="89"/>
      <c r="R16" s="83"/>
      <c r="X16" s="83"/>
      <c r="Y16" s="83"/>
      <c r="Z16" s="83"/>
      <c r="AA16" s="83"/>
      <c r="AB16" s="91"/>
      <c r="AC16" s="86"/>
      <c r="AD16" s="86"/>
      <c r="AE16" s="86"/>
      <c r="AF16" s="90"/>
      <c r="AG16" s="86"/>
    </row>
    <row r="17" spans="2:33" x14ac:dyDescent="0.25">
      <c r="N17" s="83"/>
      <c r="O17" s="83"/>
      <c r="P17" s="83"/>
      <c r="Q17" s="89"/>
      <c r="R17" s="83"/>
      <c r="X17" s="83"/>
      <c r="Y17" s="83"/>
      <c r="Z17" s="83"/>
      <c r="AA17" s="83"/>
      <c r="AB17" s="83"/>
      <c r="AC17" s="86"/>
      <c r="AD17" s="86"/>
      <c r="AE17" s="86"/>
      <c r="AF17" s="90"/>
      <c r="AG17" s="86"/>
    </row>
    <row r="18" spans="2:33" x14ac:dyDescent="0.25">
      <c r="H18" s="92"/>
      <c r="I18" s="92"/>
      <c r="J18" s="92"/>
      <c r="K18" s="92"/>
      <c r="L18" s="92"/>
      <c r="M18" s="92"/>
      <c r="N18" s="92"/>
      <c r="R18" s="87"/>
      <c r="AB18" s="83"/>
      <c r="AC18" s="83"/>
      <c r="AD18" s="83"/>
      <c r="AE18" s="89"/>
      <c r="AF18" s="83"/>
    </row>
    <row r="19" spans="2:33" x14ac:dyDescent="0.25">
      <c r="H19" s="96">
        <v>1</v>
      </c>
      <c r="I19" s="96" t="s">
        <v>29</v>
      </c>
      <c r="J19" s="104">
        <v>94.55</v>
      </c>
      <c r="K19" s="97">
        <f>J19*10.764</f>
        <v>1017.7361999999999</v>
      </c>
      <c r="L19" s="96">
        <v>2</v>
      </c>
      <c r="M19" s="89"/>
      <c r="N19" s="93"/>
      <c r="AB19" s="83"/>
      <c r="AC19" s="83"/>
      <c r="AD19" s="83"/>
      <c r="AE19" s="89"/>
      <c r="AF19" s="83"/>
    </row>
    <row r="20" spans="2:33" ht="21.75" customHeight="1" x14ac:dyDescent="0.25">
      <c r="E20" s="88"/>
      <c r="F20" s="88"/>
      <c r="G20" s="94"/>
      <c r="H20" s="96">
        <v>2</v>
      </c>
      <c r="I20" s="96" t="s">
        <v>23</v>
      </c>
      <c r="J20" s="104">
        <v>48.75</v>
      </c>
      <c r="K20" s="97">
        <f t="shared" ref="K20:K23" si="0">J20*10.764</f>
        <v>524.745</v>
      </c>
      <c r="L20" s="96">
        <v>1</v>
      </c>
      <c r="M20" s="92"/>
      <c r="N20" s="92"/>
      <c r="AB20" s="83"/>
      <c r="AC20" s="83"/>
      <c r="AD20" s="83"/>
      <c r="AE20" s="89"/>
      <c r="AF20" s="83"/>
    </row>
    <row r="21" spans="2:33" x14ac:dyDescent="0.25">
      <c r="E21" s="83"/>
      <c r="F21" s="83"/>
      <c r="G21" s="83"/>
      <c r="H21" s="96">
        <v>3</v>
      </c>
      <c r="I21" s="96" t="s">
        <v>24</v>
      </c>
      <c r="J21" s="104">
        <v>56.57</v>
      </c>
      <c r="K21" s="97">
        <f t="shared" si="0"/>
        <v>608.91948000000002</v>
      </c>
      <c r="L21" s="96">
        <v>4</v>
      </c>
      <c r="M21" s="89"/>
      <c r="N21" s="83"/>
      <c r="AB21" s="83"/>
      <c r="AC21" s="83"/>
      <c r="AD21" s="83"/>
      <c r="AE21" s="89"/>
      <c r="AF21" s="83"/>
    </row>
    <row r="22" spans="2:33" x14ac:dyDescent="0.25">
      <c r="E22" s="83"/>
      <c r="F22" s="83"/>
      <c r="G22" s="95"/>
      <c r="H22" s="96">
        <v>4</v>
      </c>
      <c r="I22" s="96" t="s">
        <v>24</v>
      </c>
      <c r="J22" s="104">
        <v>60.2</v>
      </c>
      <c r="K22" s="97">
        <f t="shared" si="0"/>
        <v>647.99279999999999</v>
      </c>
      <c r="L22" s="96">
        <v>30</v>
      </c>
      <c r="M22" s="89"/>
      <c r="N22" s="83"/>
      <c r="AF22" s="87"/>
    </row>
    <row r="23" spans="2:33" x14ac:dyDescent="0.25">
      <c r="E23" s="83"/>
      <c r="F23" s="83"/>
      <c r="G23" s="83"/>
      <c r="H23" s="96">
        <v>5</v>
      </c>
      <c r="I23" s="96" t="s">
        <v>29</v>
      </c>
      <c r="J23" s="104">
        <v>93.67</v>
      </c>
      <c r="K23" s="97">
        <f t="shared" si="0"/>
        <v>1008.26388</v>
      </c>
      <c r="L23" s="96">
        <v>16</v>
      </c>
      <c r="M23" s="89"/>
      <c r="N23" s="83"/>
    </row>
    <row r="24" spans="2:33" x14ac:dyDescent="0.25">
      <c r="H24" s="98"/>
      <c r="I24" s="99"/>
      <c r="J24" s="100"/>
      <c r="K24" s="100"/>
      <c r="L24" s="101">
        <f>SUM(L19:L23)</f>
        <v>53</v>
      </c>
      <c r="M24" s="89"/>
      <c r="N24" s="83"/>
    </row>
    <row r="25" spans="2:33" x14ac:dyDescent="0.25">
      <c r="N25" s="87"/>
    </row>
    <row r="26" spans="2:33" x14ac:dyDescent="0.25">
      <c r="B26" s="87"/>
    </row>
    <row r="28" spans="2:33" x14ac:dyDescent="0.25">
      <c r="D28" s="83"/>
      <c r="E28" s="83"/>
      <c r="F28" s="83"/>
      <c r="G28" s="84"/>
      <c r="H28" s="83"/>
      <c r="AB28" s="83"/>
      <c r="AC28" s="83"/>
      <c r="AD28" s="83"/>
      <c r="AE28" s="83"/>
      <c r="AF28" s="83"/>
    </row>
    <row r="29" spans="2:33" x14ac:dyDescent="0.25">
      <c r="D29" s="83"/>
      <c r="E29" s="83"/>
      <c r="F29" s="83"/>
      <c r="G29" s="84"/>
      <c r="H29" s="83"/>
      <c r="AB29" s="83"/>
      <c r="AC29" s="83"/>
      <c r="AD29" s="83"/>
      <c r="AE29" s="83"/>
      <c r="AF29" s="83"/>
    </row>
    <row r="30" spans="2:33" x14ac:dyDescent="0.25">
      <c r="D30" s="83"/>
      <c r="E30" s="83"/>
      <c r="F30" s="83"/>
      <c r="G30" s="84"/>
      <c r="H30" s="83"/>
      <c r="AB30" s="83"/>
      <c r="AC30" s="83"/>
      <c r="AD30" s="83"/>
      <c r="AE30" s="83"/>
      <c r="AF30" s="83"/>
    </row>
    <row r="31" spans="2:33" x14ac:dyDescent="0.25">
      <c r="D31" s="83"/>
      <c r="E31" s="83"/>
      <c r="F31" s="83"/>
      <c r="G31" s="84"/>
      <c r="H31" s="83"/>
    </row>
    <row r="32" spans="2:33" x14ac:dyDescent="0.25">
      <c r="D32" s="83"/>
      <c r="E32" s="83"/>
      <c r="F32" s="83"/>
      <c r="G32" s="84"/>
      <c r="H32" s="83"/>
      <c r="X32" s="88"/>
      <c r="Y32" s="88"/>
      <c r="Z32" s="88"/>
      <c r="AA32" s="88"/>
      <c r="AB32" s="88"/>
    </row>
    <row r="33" spans="4:28" x14ac:dyDescent="0.25">
      <c r="D33" s="83"/>
      <c r="E33" s="83"/>
      <c r="F33" s="83"/>
      <c r="G33" s="83"/>
      <c r="H33" s="83"/>
      <c r="I33" s="89"/>
      <c r="J33" s="83"/>
      <c r="X33" s="83"/>
      <c r="Y33" s="83"/>
      <c r="Z33" s="83"/>
      <c r="AA33" s="89"/>
      <c r="AB33" s="83"/>
    </row>
    <row r="34" spans="4:28" x14ac:dyDescent="0.25">
      <c r="D34" s="83"/>
      <c r="E34" s="83"/>
      <c r="F34" s="83"/>
      <c r="G34" s="83"/>
      <c r="H34" s="83"/>
      <c r="I34" s="89"/>
      <c r="J34" s="83"/>
      <c r="K34" s="86"/>
      <c r="X34" s="83"/>
      <c r="Y34" s="83"/>
      <c r="Z34" s="83"/>
      <c r="AA34" s="89"/>
      <c r="AB34" s="83"/>
    </row>
    <row r="35" spans="4:28" x14ac:dyDescent="0.25">
      <c r="D35" s="83"/>
      <c r="E35" s="83"/>
      <c r="F35" s="83"/>
      <c r="G35" s="83"/>
      <c r="H35" s="83"/>
      <c r="I35" s="89"/>
      <c r="J35" s="83"/>
      <c r="K35" s="86"/>
      <c r="X35" s="83"/>
      <c r="Y35" s="83"/>
      <c r="Z35" s="83"/>
      <c r="AA35" s="89"/>
      <c r="AB35" s="83"/>
    </row>
    <row r="36" spans="4:28" ht="23.25" customHeight="1" x14ac:dyDescent="0.25">
      <c r="F36" s="83"/>
      <c r="G36" s="83"/>
      <c r="H36" s="83"/>
      <c r="I36" s="89"/>
      <c r="J36" s="83"/>
    </row>
    <row r="37" spans="4:28" ht="20.25" customHeight="1" x14ac:dyDescent="0.25">
      <c r="F37" s="83"/>
      <c r="G37" s="83"/>
      <c r="H37" s="83"/>
      <c r="I37" s="89"/>
      <c r="J37" s="83"/>
    </row>
    <row r="38" spans="4:28" x14ac:dyDescent="0.25">
      <c r="F38" s="83"/>
      <c r="G38" s="83"/>
      <c r="H38" s="83"/>
      <c r="I38" s="89"/>
      <c r="J38" s="83"/>
    </row>
    <row r="39" spans="4:28" x14ac:dyDescent="0.25">
      <c r="F39" s="83"/>
      <c r="G39" s="83"/>
      <c r="H39" s="83"/>
      <c r="I39" s="89"/>
      <c r="J39" s="83"/>
      <c r="X39" s="88"/>
      <c r="Y39" s="88"/>
      <c r="Z39" s="88"/>
      <c r="AA39" s="88"/>
      <c r="AB39" s="88"/>
    </row>
    <row r="40" spans="4:28" x14ac:dyDescent="0.25">
      <c r="X40" s="83"/>
      <c r="Y40" s="83"/>
      <c r="Z40" s="83"/>
      <c r="AA40" s="89"/>
      <c r="AB40" s="83"/>
    </row>
    <row r="41" spans="4:28" x14ac:dyDescent="0.25">
      <c r="F41" s="83"/>
      <c r="G41" s="83"/>
      <c r="H41" s="83"/>
      <c r="I41" s="89"/>
      <c r="J41" s="83"/>
      <c r="X41" s="83"/>
      <c r="Y41" s="83"/>
      <c r="Z41" s="83"/>
      <c r="AA41" s="89"/>
      <c r="AB41" s="83"/>
    </row>
    <row r="42" spans="4:28" x14ac:dyDescent="0.25">
      <c r="F42" s="83"/>
      <c r="G42" s="83"/>
      <c r="H42" s="83"/>
      <c r="I42" s="89"/>
      <c r="J42" s="83"/>
      <c r="K42" s="88"/>
      <c r="X42" s="83"/>
      <c r="Y42" s="83"/>
      <c r="Z42" s="83"/>
      <c r="AA42" s="89"/>
      <c r="AB42" s="83"/>
    </row>
    <row r="43" spans="4:28" x14ac:dyDescent="0.25">
      <c r="F43" s="83"/>
      <c r="G43" s="83"/>
      <c r="H43" s="83"/>
      <c r="I43" s="89"/>
      <c r="J43" s="83"/>
      <c r="X43" s="83"/>
      <c r="Y43" s="83"/>
      <c r="Z43" s="83"/>
      <c r="AA43" s="89"/>
      <c r="AB43" s="83"/>
    </row>
    <row r="44" spans="4:28" x14ac:dyDescent="0.25">
      <c r="F44" s="83"/>
      <c r="G44" s="83"/>
      <c r="H44" s="83"/>
      <c r="I44" s="89"/>
      <c r="J44" s="83"/>
    </row>
    <row r="45" spans="4:28" x14ac:dyDescent="0.25">
      <c r="F45" s="83"/>
      <c r="G45" s="83"/>
      <c r="H45" s="83"/>
      <c r="I45" s="89"/>
      <c r="J45" s="83"/>
    </row>
    <row r="46" spans="4:28" x14ac:dyDescent="0.25">
      <c r="F46" s="83"/>
      <c r="G46" s="83"/>
      <c r="H46" s="83"/>
      <c r="I46" s="89"/>
      <c r="J46" s="83"/>
    </row>
    <row r="47" spans="4:28" x14ac:dyDescent="0.25">
      <c r="F47" s="83"/>
      <c r="G47" s="83"/>
      <c r="H47" s="83"/>
      <c r="I47" s="89"/>
      <c r="J47" s="92"/>
      <c r="K47" s="92"/>
      <c r="L47" s="92"/>
      <c r="M47" s="92"/>
      <c r="N47" s="92"/>
    </row>
    <row r="48" spans="4:28" x14ac:dyDescent="0.25">
      <c r="F48" s="83"/>
      <c r="G48" s="83"/>
      <c r="H48" s="83"/>
      <c r="I48" s="89"/>
      <c r="J48" s="86"/>
      <c r="K48" s="86"/>
      <c r="L48" s="86"/>
      <c r="M48" s="89"/>
      <c r="N48" s="86"/>
    </row>
    <row r="49" spans="5:14" x14ac:dyDescent="0.25">
      <c r="F49" s="83"/>
      <c r="G49" s="83"/>
      <c r="H49" s="83"/>
      <c r="I49" s="89"/>
      <c r="J49" s="86"/>
      <c r="K49" s="86"/>
      <c r="L49" s="86"/>
      <c r="M49" s="89"/>
      <c r="N49" s="86"/>
    </row>
    <row r="50" spans="5:14" x14ac:dyDescent="0.25">
      <c r="J50" s="86"/>
      <c r="K50" s="86"/>
      <c r="L50" s="86"/>
      <c r="M50" s="89"/>
      <c r="N50" s="86"/>
    </row>
    <row r="51" spans="5:14" x14ac:dyDescent="0.25">
      <c r="J51" s="86"/>
      <c r="K51" s="86"/>
      <c r="L51" s="86"/>
      <c r="M51" s="89"/>
      <c r="N51" s="86"/>
    </row>
    <row r="52" spans="5:14" x14ac:dyDescent="0.25">
      <c r="J52" s="86"/>
      <c r="K52" s="86"/>
      <c r="L52" s="86"/>
      <c r="M52" s="89"/>
      <c r="N52" s="86"/>
    </row>
    <row r="53" spans="5:14" x14ac:dyDescent="0.25">
      <c r="J53" s="86"/>
      <c r="K53" s="86"/>
      <c r="L53" s="86"/>
      <c r="M53" s="89"/>
      <c r="N53" s="86"/>
    </row>
    <row r="54" spans="5:14" x14ac:dyDescent="0.25">
      <c r="E54" s="92"/>
      <c r="F54" s="83"/>
      <c r="G54" s="84"/>
      <c r="H54" s="83"/>
      <c r="N54" s="87"/>
    </row>
    <row r="55" spans="5:14" x14ac:dyDescent="0.25">
      <c r="F55" s="86"/>
      <c r="G55" s="86"/>
      <c r="H55" s="86"/>
      <c r="I55" s="89"/>
      <c r="J55" s="86"/>
      <c r="K55" s="86"/>
    </row>
    <row r="56" spans="5:14" x14ac:dyDescent="0.25">
      <c r="F56" s="86"/>
      <c r="G56" s="86"/>
      <c r="H56" s="86"/>
      <c r="I56" s="89"/>
      <c r="J56" s="86"/>
      <c r="K56" s="86"/>
    </row>
    <row r="57" spans="5:14" x14ac:dyDescent="0.25">
      <c r="F57" s="86"/>
      <c r="G57" s="86"/>
      <c r="H57" s="86"/>
      <c r="I57" s="89"/>
      <c r="J57" s="86"/>
      <c r="K57" s="86"/>
    </row>
    <row r="58" spans="5:14" x14ac:dyDescent="0.25">
      <c r="F58" s="145"/>
      <c r="G58" s="145"/>
      <c r="H58" s="145"/>
      <c r="I58" s="145"/>
      <c r="J58" s="145"/>
      <c r="K58" s="87"/>
    </row>
    <row r="89" spans="6:11" x14ac:dyDescent="0.25">
      <c r="F89" s="83"/>
      <c r="G89" s="84"/>
      <c r="H89" s="83"/>
    </row>
    <row r="90" spans="6:11" x14ac:dyDescent="0.25">
      <c r="F90" s="86"/>
      <c r="G90" s="86"/>
      <c r="H90" s="86"/>
      <c r="I90" s="89"/>
      <c r="J90" s="86"/>
      <c r="K90" s="86"/>
    </row>
    <row r="91" spans="6:11" x14ac:dyDescent="0.25">
      <c r="F91" s="86"/>
      <c r="G91" s="86"/>
      <c r="H91" s="86"/>
      <c r="I91" s="89"/>
      <c r="J91" s="86"/>
      <c r="K91" s="86"/>
    </row>
    <row r="92" spans="6:11" x14ac:dyDescent="0.25">
      <c r="F92" s="86"/>
      <c r="G92" s="86"/>
      <c r="H92" s="86"/>
      <c r="I92" s="89"/>
      <c r="J92" s="86"/>
      <c r="K92" s="86"/>
    </row>
    <row r="93" spans="6:11" x14ac:dyDescent="0.25">
      <c r="F93" s="86"/>
      <c r="G93" s="86"/>
      <c r="H93" s="86"/>
      <c r="I93" s="89"/>
      <c r="J93" s="86"/>
      <c r="K93" s="86"/>
    </row>
    <row r="94" spans="6:11" x14ac:dyDescent="0.25">
      <c r="F94" s="86"/>
      <c r="G94" s="86"/>
      <c r="H94" s="86"/>
      <c r="I94" s="89"/>
      <c r="J94" s="86"/>
      <c r="K94" s="86"/>
    </row>
    <row r="95" spans="6:11" x14ac:dyDescent="0.25">
      <c r="F95" s="145"/>
      <c r="G95" s="145"/>
      <c r="H95" s="145"/>
      <c r="I95" s="145"/>
      <c r="J95" s="145"/>
      <c r="K95" s="87"/>
    </row>
    <row r="113" spans="6:24" x14ac:dyDescent="0.25">
      <c r="F113" s="83"/>
      <c r="G113" s="84"/>
      <c r="H113" s="83"/>
    </row>
    <row r="114" spans="6:24" x14ac:dyDescent="0.25">
      <c r="F114" s="86"/>
      <c r="G114" s="86"/>
      <c r="H114" s="86"/>
      <c r="I114" s="89"/>
      <c r="J114" s="86"/>
      <c r="K114" s="86"/>
    </row>
    <row r="115" spans="6:24" x14ac:dyDescent="0.25">
      <c r="F115" s="86"/>
      <c r="G115" s="86"/>
      <c r="H115" s="86"/>
      <c r="I115" s="89"/>
      <c r="J115" s="86"/>
      <c r="K115" s="86"/>
    </row>
    <row r="116" spans="6:24" x14ac:dyDescent="0.25">
      <c r="F116" s="86"/>
      <c r="G116" s="86"/>
      <c r="H116" s="86"/>
      <c r="I116" s="89"/>
      <c r="J116" s="86"/>
      <c r="K116" s="86"/>
    </row>
    <row r="117" spans="6:24" x14ac:dyDescent="0.25">
      <c r="F117" s="86"/>
      <c r="G117" s="86"/>
      <c r="H117" s="86"/>
      <c r="I117" s="89"/>
      <c r="J117" s="86"/>
      <c r="K117" s="86"/>
    </row>
    <row r="118" spans="6:24" x14ac:dyDescent="0.25">
      <c r="F118" s="86"/>
      <c r="G118" s="86"/>
      <c r="H118" s="86"/>
      <c r="I118" s="89"/>
      <c r="J118" s="86"/>
      <c r="K118" s="86"/>
      <c r="X118" s="87"/>
    </row>
    <row r="119" spans="6:24" x14ac:dyDescent="0.25">
      <c r="F119" s="145"/>
      <c r="G119" s="145"/>
      <c r="H119" s="145"/>
      <c r="I119" s="145"/>
      <c r="J119" s="145"/>
      <c r="K119" s="87"/>
    </row>
    <row r="134" spans="6:11" x14ac:dyDescent="0.25">
      <c r="F134" s="83"/>
      <c r="G134" s="84"/>
      <c r="H134" s="83"/>
    </row>
    <row r="135" spans="6:11" x14ac:dyDescent="0.25">
      <c r="F135" s="86"/>
      <c r="G135" s="86"/>
      <c r="H135" s="86"/>
      <c r="I135" s="89"/>
      <c r="J135" s="86"/>
      <c r="K135" s="86"/>
    </row>
    <row r="136" spans="6:11" x14ac:dyDescent="0.25">
      <c r="F136" s="86"/>
      <c r="G136" s="86"/>
      <c r="H136" s="86"/>
      <c r="I136" s="89"/>
      <c r="J136" s="86"/>
      <c r="K136" s="86"/>
    </row>
    <row r="137" spans="6:11" x14ac:dyDescent="0.25">
      <c r="F137" s="86"/>
      <c r="G137" s="86"/>
      <c r="H137" s="86"/>
      <c r="I137" s="89"/>
      <c r="J137" s="86"/>
      <c r="K137" s="86"/>
    </row>
    <row r="138" spans="6:11" x14ac:dyDescent="0.25">
      <c r="F138" s="145"/>
      <c r="G138" s="145"/>
      <c r="H138" s="145"/>
      <c r="I138" s="145"/>
      <c r="J138" s="145"/>
      <c r="K138" s="87"/>
    </row>
    <row r="170" spans="6:11" x14ac:dyDescent="0.25">
      <c r="F170" s="83"/>
      <c r="G170" s="84"/>
      <c r="H170" s="83"/>
    </row>
    <row r="171" spans="6:11" x14ac:dyDescent="0.25">
      <c r="F171" s="86"/>
      <c r="G171" s="86"/>
      <c r="H171" s="86"/>
      <c r="I171" s="89"/>
      <c r="J171" s="86"/>
      <c r="K171" s="86"/>
    </row>
    <row r="172" spans="6:11" x14ac:dyDescent="0.25">
      <c r="F172" s="86"/>
      <c r="G172" s="86"/>
      <c r="H172" s="86"/>
      <c r="I172" s="89"/>
      <c r="J172" s="86"/>
      <c r="K172" s="86"/>
    </row>
    <row r="173" spans="6:11" x14ac:dyDescent="0.25">
      <c r="F173" s="86"/>
      <c r="G173" s="86"/>
      <c r="H173" s="86"/>
      <c r="I173" s="89"/>
      <c r="J173" s="86"/>
      <c r="K173" s="86"/>
    </row>
    <row r="174" spans="6:11" x14ac:dyDescent="0.25">
      <c r="F174" s="86"/>
      <c r="G174" s="86"/>
      <c r="H174" s="86"/>
      <c r="I174" s="89"/>
      <c r="J174" s="86"/>
      <c r="K174" s="86"/>
    </row>
    <row r="175" spans="6:11" x14ac:dyDescent="0.25">
      <c r="F175" s="86"/>
      <c r="G175" s="86"/>
      <c r="H175" s="86"/>
      <c r="I175" s="89"/>
      <c r="J175" s="86"/>
      <c r="K175" s="86"/>
    </row>
    <row r="176" spans="6:11" x14ac:dyDescent="0.25">
      <c r="F176" s="86"/>
      <c r="G176" s="86"/>
      <c r="H176" s="86"/>
      <c r="I176" s="89"/>
      <c r="J176" s="86"/>
      <c r="K176" s="86"/>
    </row>
    <row r="177" spans="6:11" x14ac:dyDescent="0.25">
      <c r="F177" s="86"/>
      <c r="G177" s="86"/>
      <c r="H177" s="86"/>
      <c r="I177" s="89"/>
      <c r="J177" s="86"/>
      <c r="K177" s="86"/>
    </row>
    <row r="178" spans="6:11" x14ac:dyDescent="0.25">
      <c r="F178" s="145"/>
      <c r="G178" s="145"/>
      <c r="H178" s="145"/>
      <c r="I178" s="145"/>
      <c r="J178" s="145"/>
      <c r="K178" s="87"/>
    </row>
  </sheetData>
  <mergeCells count="5">
    <mergeCell ref="F178:J178"/>
    <mergeCell ref="F58:J58"/>
    <mergeCell ref="F95:J95"/>
    <mergeCell ref="F119:J119"/>
    <mergeCell ref="F138:J13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09"/>
  <sheetViews>
    <sheetView topLeftCell="A31" zoomScale="115" zoomScaleNormal="115" workbookViewId="0">
      <selection activeCell="P3" sqref="P3:P5"/>
    </sheetView>
  </sheetViews>
  <sheetFormatPr defaultRowHeight="15" x14ac:dyDescent="0.25"/>
  <cols>
    <col min="1" max="1" width="12.28515625" style="57" customWidth="1"/>
    <col min="2" max="2" width="5.85546875" style="57" customWidth="1"/>
    <col min="3" max="3" width="7.42578125" style="57" customWidth="1"/>
    <col min="4" max="4" width="7" style="57" customWidth="1"/>
    <col min="5" max="5" width="7.28515625" style="57" customWidth="1"/>
    <col min="6" max="6" width="8.140625" style="71" customWidth="1"/>
    <col min="7" max="7" width="8.28515625" style="57" customWidth="1"/>
    <col min="8" max="8" width="10.140625" style="57" customWidth="1"/>
    <col min="9" max="9" width="8.85546875" style="57" customWidth="1"/>
    <col min="10" max="10" width="9.140625" style="57" bestFit="1" customWidth="1"/>
    <col min="11" max="11" width="7.42578125" style="57" customWidth="1"/>
    <col min="12" max="12" width="5.85546875" style="57" customWidth="1"/>
    <col min="13" max="13" width="9.140625" style="57" customWidth="1"/>
    <col min="14" max="14" width="14.5703125" style="57" customWidth="1"/>
    <col min="15" max="15" width="18.85546875" style="57" customWidth="1"/>
    <col min="16" max="16" width="22.42578125" style="57" customWidth="1"/>
    <col min="17" max="17" width="5.7109375" style="57" customWidth="1"/>
    <col min="18" max="18" width="6.7109375" style="57" customWidth="1"/>
    <col min="19" max="19" width="11.28515625" style="57" customWidth="1"/>
    <col min="20" max="20" width="14.5703125" style="58" customWidth="1"/>
    <col min="21" max="21" width="3.5703125" style="58" customWidth="1"/>
    <col min="22" max="22" width="8" style="58" customWidth="1"/>
    <col min="23" max="23" width="7.28515625" style="58" customWidth="1"/>
    <col min="24" max="24" width="6.7109375" style="58" customWidth="1"/>
    <col min="25" max="25" width="9.140625" style="57" customWidth="1"/>
    <col min="26" max="26" width="14.85546875" style="58" customWidth="1"/>
    <col min="27" max="27" width="4.42578125" style="58" customWidth="1"/>
    <col min="28" max="28" width="7" style="58" customWidth="1"/>
    <col min="29" max="29" width="5.5703125" style="58" customWidth="1"/>
    <col min="30" max="30" width="7" style="58" customWidth="1"/>
    <col min="31" max="31" width="10.140625" style="57" customWidth="1"/>
    <col min="32" max="32" width="14.7109375" style="58" customWidth="1"/>
    <col min="33" max="33" width="4.140625" style="58" customWidth="1"/>
    <col min="34" max="34" width="6.28515625" style="58" customWidth="1"/>
    <col min="35" max="35" width="5.85546875" style="58" customWidth="1"/>
    <col min="36" max="36" width="7" style="58" customWidth="1"/>
    <col min="37" max="37" width="9.140625" style="57"/>
    <col min="38" max="44" width="9.140625" style="58"/>
    <col min="45" max="16384" width="9.140625" style="59"/>
  </cols>
  <sheetData>
    <row r="1" spans="1:37" ht="51.75" x14ac:dyDescent="0.25">
      <c r="D1" s="60" t="s">
        <v>26</v>
      </c>
      <c r="E1" s="60" t="s">
        <v>27</v>
      </c>
      <c r="F1" s="73" t="s">
        <v>33</v>
      </c>
      <c r="G1" s="73" t="s">
        <v>35</v>
      </c>
      <c r="H1" s="60" t="s">
        <v>34</v>
      </c>
      <c r="I1" s="60" t="s">
        <v>45</v>
      </c>
      <c r="J1" s="60" t="s">
        <v>28</v>
      </c>
    </row>
    <row r="2" spans="1:37" x14ac:dyDescent="0.25">
      <c r="A2" s="56" t="s">
        <v>30</v>
      </c>
      <c r="N2" s="56"/>
      <c r="T2" s="56"/>
      <c r="U2" s="57"/>
      <c r="V2" s="57"/>
      <c r="W2" s="57"/>
      <c r="X2" s="57"/>
      <c r="Z2" s="56"/>
      <c r="AA2" s="57"/>
      <c r="AB2" s="57"/>
      <c r="AC2" s="57"/>
      <c r="AD2" s="57"/>
      <c r="AF2" s="56"/>
      <c r="AG2" s="57"/>
      <c r="AH2" s="57"/>
      <c r="AI2" s="57"/>
      <c r="AJ2" s="57"/>
    </row>
    <row r="3" spans="1:37" x14ac:dyDescent="0.25">
      <c r="A3" s="56" t="s">
        <v>31</v>
      </c>
      <c r="B3" s="57">
        <v>1</v>
      </c>
      <c r="C3" s="57" t="s">
        <v>25</v>
      </c>
      <c r="D3" s="63">
        <v>60.201000000000001</v>
      </c>
      <c r="E3" s="22">
        <f>D3*10.764</f>
        <v>648.00356399999998</v>
      </c>
      <c r="F3" s="71">
        <v>0</v>
      </c>
      <c r="G3" s="22">
        <f>F3*10.764</f>
        <v>0</v>
      </c>
      <c r="H3" s="71">
        <v>5.6550000000000002</v>
      </c>
      <c r="I3" s="22">
        <f>H3*10.764</f>
        <v>60.870419999999996</v>
      </c>
      <c r="J3" s="22">
        <f>E3+G3+I3</f>
        <v>708.87398399999995</v>
      </c>
      <c r="M3" s="57">
        <v>1295</v>
      </c>
      <c r="N3" s="118">
        <v>11450000</v>
      </c>
      <c r="O3" s="119">
        <f>N3/M3</f>
        <v>8841.6988416988424</v>
      </c>
      <c r="P3" s="119">
        <f>N3/J3</f>
        <v>16152.37723267892</v>
      </c>
      <c r="T3" s="62"/>
      <c r="U3" s="57"/>
      <c r="V3" s="57"/>
      <c r="W3" s="57"/>
      <c r="X3" s="57"/>
      <c r="Z3" s="56"/>
      <c r="AA3" s="57"/>
      <c r="AB3" s="57"/>
      <c r="AC3" s="61"/>
      <c r="AD3" s="57"/>
      <c r="AF3" s="62"/>
      <c r="AG3" s="57"/>
      <c r="AH3" s="57"/>
      <c r="AI3" s="57"/>
      <c r="AJ3" s="57"/>
    </row>
    <row r="4" spans="1:37" x14ac:dyDescent="0.25">
      <c r="B4" s="57">
        <v>2</v>
      </c>
      <c r="C4" s="57" t="s">
        <v>25</v>
      </c>
      <c r="D4" s="102">
        <v>60.201000000000001</v>
      </c>
      <c r="E4" s="22">
        <f t="shared" ref="E4:E5" si="0">D4*10.764</f>
        <v>648.00356399999998</v>
      </c>
      <c r="F4" s="71">
        <v>0</v>
      </c>
      <c r="G4" s="22">
        <f t="shared" ref="G4:G5" si="1">F4*10.764</f>
        <v>0</v>
      </c>
      <c r="H4" s="103">
        <v>5.6550000000000002</v>
      </c>
      <c r="I4" s="22">
        <f t="shared" ref="I4:I5" si="2">H4*10.764</f>
        <v>60.870419999999996</v>
      </c>
      <c r="J4" s="22">
        <f>E4+G4+I4</f>
        <v>708.87398399999995</v>
      </c>
      <c r="K4" s="70"/>
      <c r="L4" s="65"/>
      <c r="M4" s="57">
        <v>1295</v>
      </c>
      <c r="N4" s="118">
        <v>11450000</v>
      </c>
      <c r="O4" s="119">
        <f t="shared" ref="O4:O5" si="3">N4/M4</f>
        <v>8841.6988416988424</v>
      </c>
      <c r="P4" s="119">
        <f t="shared" ref="P4:P5" si="4">N4/J4</f>
        <v>16152.37723267892</v>
      </c>
      <c r="R4" s="63"/>
      <c r="S4" s="22"/>
      <c r="T4" s="22"/>
      <c r="U4" s="22"/>
      <c r="V4" s="22"/>
      <c r="W4" s="57"/>
      <c r="X4" s="63"/>
      <c r="Y4" s="22"/>
      <c r="Z4" s="57"/>
      <c r="AA4" s="57"/>
      <c r="AB4" s="57"/>
      <c r="AC4" s="57"/>
      <c r="AD4" s="63"/>
      <c r="AF4" s="22"/>
      <c r="AG4" s="22"/>
      <c r="AH4" s="22"/>
      <c r="AI4" s="57"/>
      <c r="AJ4" s="63"/>
      <c r="AK4" s="22"/>
    </row>
    <row r="5" spans="1:37" x14ac:dyDescent="0.25">
      <c r="B5" s="57">
        <v>3</v>
      </c>
      <c r="C5" s="57" t="s">
        <v>32</v>
      </c>
      <c r="D5" s="102">
        <v>94.545000000000002</v>
      </c>
      <c r="E5" s="22">
        <f t="shared" si="0"/>
        <v>1017.68238</v>
      </c>
      <c r="F5" s="71">
        <v>3.0179999999999998</v>
      </c>
      <c r="G5" s="22">
        <f t="shared" si="1"/>
        <v>32.485751999999998</v>
      </c>
      <c r="H5" s="103">
        <v>6.7370000000000001</v>
      </c>
      <c r="I5" s="22">
        <f t="shared" si="2"/>
        <v>72.517067999999995</v>
      </c>
      <c r="J5" s="22">
        <f>E5+G5+I5</f>
        <v>1122.6851999999999</v>
      </c>
      <c r="K5" s="70"/>
      <c r="L5" s="65"/>
      <c r="M5" s="57">
        <v>2021</v>
      </c>
      <c r="N5" s="118">
        <v>18710000</v>
      </c>
      <c r="O5" s="119">
        <f t="shared" si="3"/>
        <v>9257.7931716971798</v>
      </c>
      <c r="P5" s="119">
        <f t="shared" si="4"/>
        <v>16665.40184194109</v>
      </c>
      <c r="R5" s="63"/>
      <c r="S5" s="22"/>
      <c r="T5" s="57"/>
      <c r="U5" s="57"/>
      <c r="V5" s="22"/>
      <c r="W5" s="57"/>
      <c r="X5" s="63"/>
      <c r="Y5" s="22"/>
      <c r="Z5" s="57"/>
      <c r="AA5" s="57"/>
      <c r="AB5" s="57"/>
      <c r="AC5" s="57"/>
      <c r="AD5" s="63"/>
      <c r="AF5" s="57"/>
      <c r="AG5" s="57"/>
      <c r="AH5" s="57"/>
      <c r="AI5" s="57"/>
      <c r="AJ5" s="63"/>
      <c r="AK5" s="22"/>
    </row>
    <row r="6" spans="1:37" x14ac:dyDescent="0.25">
      <c r="D6" s="70"/>
      <c r="F6" s="72"/>
      <c r="G6" s="22"/>
      <c r="I6" s="22"/>
      <c r="J6" s="22"/>
      <c r="K6" s="70"/>
      <c r="L6" s="65"/>
      <c r="R6" s="63"/>
      <c r="S6" s="22"/>
      <c r="T6" s="57"/>
      <c r="U6" s="57"/>
      <c r="V6" s="22"/>
      <c r="W6" s="57"/>
      <c r="X6" s="63"/>
      <c r="Y6" s="22"/>
      <c r="Z6" s="57"/>
      <c r="AA6" s="57"/>
      <c r="AB6" s="57"/>
      <c r="AC6" s="57"/>
      <c r="AD6" s="63"/>
      <c r="AF6" s="57"/>
      <c r="AG6" s="57"/>
      <c r="AH6" s="57"/>
      <c r="AI6" s="57"/>
      <c r="AJ6" s="63"/>
      <c r="AK6" s="22"/>
    </row>
    <row r="7" spans="1:37" x14ac:dyDescent="0.25">
      <c r="A7" s="56" t="s">
        <v>36</v>
      </c>
      <c r="K7" s="70"/>
      <c r="L7" s="65"/>
      <c r="P7" s="22"/>
      <c r="R7" s="63"/>
      <c r="S7" s="22"/>
      <c r="T7" s="57"/>
      <c r="U7" s="57"/>
      <c r="V7" s="22"/>
      <c r="W7" s="57"/>
      <c r="X7" s="63"/>
      <c r="Y7" s="22"/>
      <c r="Z7" s="57"/>
      <c r="AA7" s="57"/>
      <c r="AB7" s="57"/>
      <c r="AC7" s="57"/>
      <c r="AD7" s="63"/>
      <c r="AF7" s="57"/>
      <c r="AG7" s="57"/>
      <c r="AH7" s="22"/>
      <c r="AI7" s="57"/>
      <c r="AJ7" s="63"/>
      <c r="AK7" s="22"/>
    </row>
    <row r="8" spans="1:37" x14ac:dyDescent="0.25">
      <c r="A8" s="56" t="s">
        <v>31</v>
      </c>
      <c r="B8" s="57">
        <v>1</v>
      </c>
      <c r="C8" s="57" t="s">
        <v>25</v>
      </c>
      <c r="D8" s="63">
        <v>59.371000000000002</v>
      </c>
      <c r="E8" s="22">
        <f>D8*10.764</f>
        <v>639.06944399999998</v>
      </c>
      <c r="F8" s="71">
        <v>0</v>
      </c>
      <c r="G8" s="22">
        <f>F8*10.764</f>
        <v>0</v>
      </c>
      <c r="H8" s="71">
        <v>6.26</v>
      </c>
      <c r="I8" s="22">
        <f>H8*10.764</f>
        <v>67.382639999999995</v>
      </c>
      <c r="J8" s="22">
        <f>E8+G8+I8</f>
        <v>706.45208400000001</v>
      </c>
      <c r="N8" s="62"/>
      <c r="O8" s="22"/>
      <c r="P8" s="22"/>
      <c r="R8" s="63"/>
      <c r="S8" s="22"/>
      <c r="T8" s="62"/>
      <c r="U8" s="22"/>
      <c r="V8" s="22"/>
      <c r="W8" s="57"/>
      <c r="X8" s="63"/>
      <c r="Y8" s="22"/>
      <c r="Z8" s="56"/>
      <c r="AA8" s="57"/>
      <c r="AB8" s="57"/>
      <c r="AC8" s="57"/>
      <c r="AD8" s="63"/>
      <c r="AF8" s="62"/>
      <c r="AG8" s="22"/>
      <c r="AH8" s="22"/>
      <c r="AI8" s="57"/>
      <c r="AJ8" s="63"/>
      <c r="AK8" s="22"/>
    </row>
    <row r="9" spans="1:37" x14ac:dyDescent="0.25">
      <c r="B9" s="57">
        <v>3</v>
      </c>
      <c r="C9" s="57" t="s">
        <v>32</v>
      </c>
      <c r="D9" s="102">
        <v>93.67</v>
      </c>
      <c r="E9" s="22">
        <f t="shared" ref="E9" si="5">D9*10.764</f>
        <v>1008.26388</v>
      </c>
      <c r="F9" s="71">
        <v>3.0179999999999998</v>
      </c>
      <c r="G9" s="22">
        <f t="shared" ref="G9" si="6">F9*10.764</f>
        <v>32.485751999999998</v>
      </c>
      <c r="H9" s="103">
        <v>10.196</v>
      </c>
      <c r="I9" s="22">
        <f t="shared" ref="I9" si="7">H9*10.764</f>
        <v>109.74974399999999</v>
      </c>
      <c r="J9" s="22">
        <f>E9+G9+I9</f>
        <v>1150.499376</v>
      </c>
      <c r="K9" s="70"/>
      <c r="L9" s="65"/>
      <c r="N9" s="62"/>
      <c r="O9" s="22"/>
      <c r="P9" s="22"/>
      <c r="R9" s="63"/>
      <c r="S9" s="22"/>
      <c r="T9" s="62"/>
      <c r="U9" s="22"/>
      <c r="V9" s="22"/>
      <c r="W9" s="57"/>
      <c r="X9" s="63"/>
      <c r="Y9" s="22"/>
      <c r="AF9" s="62"/>
      <c r="AG9" s="22"/>
      <c r="AH9" s="22"/>
      <c r="AI9" s="57"/>
      <c r="AJ9" s="63"/>
    </row>
    <row r="10" spans="1:37" x14ac:dyDescent="0.25">
      <c r="D10" s="102"/>
      <c r="E10" s="22"/>
      <c r="G10" s="22"/>
      <c r="I10" s="22"/>
      <c r="J10" s="22">
        <f>E10+G10+I10</f>
        <v>0</v>
      </c>
      <c r="K10" s="70"/>
      <c r="L10" s="65"/>
      <c r="N10" s="62"/>
      <c r="O10" s="22"/>
      <c r="P10" s="22"/>
      <c r="R10" s="63"/>
      <c r="S10" s="22"/>
      <c r="T10" s="62"/>
      <c r="U10" s="22"/>
      <c r="V10" s="22"/>
      <c r="W10" s="57"/>
      <c r="X10" s="63"/>
      <c r="Y10" s="22"/>
      <c r="AF10" s="62"/>
      <c r="AG10" s="22"/>
      <c r="AH10" s="22"/>
      <c r="AI10" s="57"/>
      <c r="AJ10" s="63"/>
    </row>
    <row r="11" spans="1:37" ht="25.5" x14ac:dyDescent="0.25">
      <c r="A11" s="60" t="s">
        <v>37</v>
      </c>
      <c r="K11" s="70"/>
      <c r="L11" s="65"/>
      <c r="N11" s="62"/>
      <c r="O11" s="22"/>
      <c r="P11" s="22"/>
    </row>
    <row r="12" spans="1:37" x14ac:dyDescent="0.25">
      <c r="A12" s="56" t="s">
        <v>31</v>
      </c>
      <c r="B12" s="57">
        <v>1</v>
      </c>
      <c r="C12" s="57" t="s">
        <v>25</v>
      </c>
      <c r="D12" s="63">
        <v>60.201000000000001</v>
      </c>
      <c r="E12" s="22">
        <f>D12*10.764</f>
        <v>648.00356399999998</v>
      </c>
      <c r="F12" s="71">
        <v>0</v>
      </c>
      <c r="G12" s="22">
        <f>F12*10.764</f>
        <v>0</v>
      </c>
      <c r="H12" s="71">
        <v>5.6550000000000002</v>
      </c>
      <c r="I12" s="22">
        <f>H12*10.764</f>
        <v>60.870419999999996</v>
      </c>
      <c r="J12" s="22">
        <f>E12+G12+I12</f>
        <v>708.87398399999995</v>
      </c>
      <c r="K12" s="70"/>
      <c r="L12" s="65"/>
      <c r="N12" s="56"/>
      <c r="O12" s="22"/>
      <c r="P12" s="22"/>
      <c r="T12" s="56"/>
      <c r="Z12" s="56"/>
      <c r="AF12" s="56"/>
    </row>
    <row r="13" spans="1:37" x14ac:dyDescent="0.25">
      <c r="B13" s="57">
        <v>2</v>
      </c>
      <c r="C13" s="57" t="s">
        <v>25</v>
      </c>
      <c r="D13" s="102">
        <v>60.201000000000001</v>
      </c>
      <c r="E13" s="22">
        <f t="shared" ref="E13:E14" si="8">D13*10.764</f>
        <v>648.00356399999998</v>
      </c>
      <c r="F13" s="71">
        <v>0</v>
      </c>
      <c r="G13" s="22">
        <f t="shared" ref="G13:G14" si="9">F13*10.764</f>
        <v>0</v>
      </c>
      <c r="H13" s="103">
        <v>5.6550000000000002</v>
      </c>
      <c r="I13" s="22">
        <f t="shared" ref="I13:I14" si="10">H13*10.764</f>
        <v>60.870419999999996</v>
      </c>
      <c r="J13" s="22">
        <f>E13+G13+I13</f>
        <v>708.87398399999995</v>
      </c>
      <c r="O13" s="22"/>
      <c r="P13" s="22"/>
      <c r="R13" s="63"/>
      <c r="T13" s="57"/>
      <c r="U13" s="22"/>
      <c r="V13" s="22"/>
      <c r="W13" s="57"/>
      <c r="X13" s="63"/>
      <c r="Y13" s="22"/>
      <c r="Z13" s="57"/>
      <c r="AA13" s="57"/>
      <c r="AB13" s="57"/>
      <c r="AC13" s="57"/>
      <c r="AD13" s="63"/>
      <c r="AF13" s="57"/>
      <c r="AG13" s="22"/>
      <c r="AH13" s="22"/>
      <c r="AI13" s="57"/>
      <c r="AJ13" s="63"/>
    </row>
    <row r="14" spans="1:37" x14ac:dyDescent="0.25">
      <c r="B14" s="57">
        <v>3</v>
      </c>
      <c r="C14" s="57" t="s">
        <v>32</v>
      </c>
      <c r="D14" s="102">
        <v>93.67</v>
      </c>
      <c r="E14" s="22">
        <f t="shared" si="8"/>
        <v>1008.26388</v>
      </c>
      <c r="F14" s="71">
        <v>3.0179999999999998</v>
      </c>
      <c r="G14" s="22">
        <f t="shared" si="9"/>
        <v>32.485751999999998</v>
      </c>
      <c r="H14" s="103">
        <v>10.196</v>
      </c>
      <c r="I14" s="22">
        <f t="shared" si="10"/>
        <v>109.74974399999999</v>
      </c>
      <c r="J14" s="22">
        <f>E14+G14+I14</f>
        <v>1150.499376</v>
      </c>
      <c r="R14" s="63"/>
      <c r="U14" s="57"/>
      <c r="V14" s="22"/>
      <c r="W14" s="57"/>
      <c r="X14" s="63"/>
      <c r="Y14" s="22"/>
      <c r="AA14" s="57"/>
      <c r="AB14" s="57"/>
      <c r="AC14" s="57"/>
      <c r="AD14" s="63"/>
      <c r="AG14" s="57"/>
      <c r="AH14" s="57"/>
      <c r="AI14" s="57"/>
      <c r="AJ14" s="63"/>
    </row>
    <row r="15" spans="1:37" x14ac:dyDescent="0.25">
      <c r="A15" s="56"/>
      <c r="D15" s="63"/>
      <c r="E15" s="22"/>
      <c r="G15" s="22"/>
      <c r="I15" s="22"/>
      <c r="J15" s="22">
        <f t="shared" ref="J15:J19" si="11">E15+G15+I15</f>
        <v>0</v>
      </c>
      <c r="L15" s="65"/>
      <c r="R15" s="63"/>
      <c r="U15" s="57"/>
      <c r="V15" s="22"/>
      <c r="W15" s="57"/>
      <c r="X15" s="63"/>
      <c r="Y15" s="22"/>
      <c r="AA15" s="57"/>
      <c r="AB15" s="57"/>
      <c r="AC15" s="57"/>
      <c r="AD15" s="63"/>
      <c r="AG15" s="57"/>
      <c r="AH15" s="57"/>
      <c r="AI15" s="57"/>
      <c r="AJ15" s="63"/>
    </row>
    <row r="16" spans="1:37" x14ac:dyDescent="0.25">
      <c r="A16" s="56" t="s">
        <v>39</v>
      </c>
      <c r="K16" s="56"/>
      <c r="L16" s="65"/>
      <c r="P16" s="22"/>
      <c r="R16" s="63"/>
      <c r="U16" s="57"/>
      <c r="V16" s="22"/>
      <c r="W16" s="57"/>
      <c r="X16" s="63"/>
      <c r="Y16" s="22"/>
      <c r="AA16" s="57"/>
      <c r="AB16" s="57"/>
      <c r="AC16" s="57"/>
      <c r="AD16" s="63"/>
      <c r="AG16" s="57"/>
      <c r="AH16" s="22"/>
      <c r="AI16" s="57"/>
      <c r="AJ16" s="63"/>
    </row>
    <row r="17" spans="1:37" x14ac:dyDescent="0.25">
      <c r="A17" s="56" t="s">
        <v>31</v>
      </c>
      <c r="B17" s="57">
        <v>1</v>
      </c>
      <c r="C17" s="57" t="s">
        <v>25</v>
      </c>
      <c r="D17" s="63">
        <v>56.566000000000003</v>
      </c>
      <c r="E17" s="22">
        <f>D17*10.764</f>
        <v>608.87642400000004</v>
      </c>
      <c r="F17" s="71">
        <v>0</v>
      </c>
      <c r="G17" s="22">
        <f>F17*10.764</f>
        <v>0</v>
      </c>
      <c r="H17" s="71">
        <v>5.6550000000000002</v>
      </c>
      <c r="I17" s="22">
        <f>H17*10.764</f>
        <v>60.870419999999996</v>
      </c>
      <c r="J17" s="22">
        <f>E17+G17+I17</f>
        <v>669.74684400000001</v>
      </c>
      <c r="K17" s="70"/>
      <c r="L17" s="65"/>
      <c r="O17" s="22"/>
      <c r="P17" s="22"/>
      <c r="R17" s="63"/>
      <c r="U17" s="22"/>
      <c r="V17" s="22"/>
      <c r="W17" s="57"/>
      <c r="X17" s="63"/>
      <c r="Y17" s="22"/>
      <c r="AA17" s="57"/>
      <c r="AB17" s="57"/>
      <c r="AC17" s="57"/>
      <c r="AD17" s="63"/>
      <c r="AG17" s="22"/>
      <c r="AH17" s="22"/>
      <c r="AI17" s="57"/>
      <c r="AJ17" s="63"/>
    </row>
    <row r="18" spans="1:37" x14ac:dyDescent="0.25">
      <c r="B18" s="57">
        <v>3</v>
      </c>
      <c r="C18" s="57" t="s">
        <v>25</v>
      </c>
      <c r="D18" s="102">
        <v>93.67</v>
      </c>
      <c r="E18" s="22">
        <f t="shared" ref="E18" si="12">D18*10.764</f>
        <v>1008.26388</v>
      </c>
      <c r="F18" s="71">
        <v>3.0179999999999998</v>
      </c>
      <c r="G18" s="22">
        <f t="shared" ref="G18" si="13">F18*10.764</f>
        <v>32.485751999999998</v>
      </c>
      <c r="H18" s="103">
        <v>10.196</v>
      </c>
      <c r="I18" s="22">
        <f t="shared" ref="I18" si="14">H18*10.764</f>
        <v>109.74974399999999</v>
      </c>
      <c r="J18" s="22">
        <f>E18+G18+I18</f>
        <v>1150.499376</v>
      </c>
      <c r="K18" s="70"/>
      <c r="L18" s="65"/>
      <c r="N18" s="22"/>
      <c r="O18" s="22"/>
      <c r="P18" s="22"/>
      <c r="R18" s="63"/>
      <c r="U18" s="22"/>
      <c r="V18" s="22"/>
      <c r="W18" s="57"/>
      <c r="X18" s="63"/>
      <c r="Y18" s="22"/>
      <c r="AG18" s="22"/>
      <c r="AH18" s="22"/>
      <c r="AI18" s="57"/>
      <c r="AJ18" s="63"/>
    </row>
    <row r="19" spans="1:37" x14ac:dyDescent="0.25">
      <c r="A19" s="56"/>
      <c r="D19" s="102"/>
      <c r="E19" s="22"/>
      <c r="G19" s="22"/>
      <c r="I19" s="22"/>
      <c r="J19" s="22">
        <f t="shared" si="11"/>
        <v>0</v>
      </c>
      <c r="K19" s="70"/>
      <c r="O19" s="22"/>
      <c r="P19" s="22"/>
      <c r="R19" s="63"/>
      <c r="U19" s="22"/>
      <c r="V19" s="22"/>
      <c r="W19" s="57"/>
      <c r="X19" s="63"/>
      <c r="Y19" s="22"/>
    </row>
    <row r="20" spans="1:37" x14ac:dyDescent="0.25">
      <c r="A20" s="56" t="s">
        <v>40</v>
      </c>
      <c r="K20" s="70"/>
      <c r="L20" s="65"/>
    </row>
    <row r="21" spans="1:37" x14ac:dyDescent="0.25">
      <c r="A21" s="56" t="s">
        <v>31</v>
      </c>
      <c r="B21" s="57">
        <v>1</v>
      </c>
      <c r="C21" s="57" t="s">
        <v>25</v>
      </c>
      <c r="D21" s="63">
        <v>56.566000000000003</v>
      </c>
      <c r="E21" s="22">
        <f>D21*10.764</f>
        <v>608.87642400000004</v>
      </c>
      <c r="F21" s="71">
        <v>3.15</v>
      </c>
      <c r="G21" s="22">
        <f>F21*10.764</f>
        <v>33.906599999999997</v>
      </c>
      <c r="H21" s="71">
        <v>6.17</v>
      </c>
      <c r="I21" s="22">
        <f>H21*10.764</f>
        <v>66.413879999999992</v>
      </c>
      <c r="J21" s="22">
        <f>E21+G21+I21</f>
        <v>709.19690400000002</v>
      </c>
      <c r="K21" s="70"/>
      <c r="L21" s="65"/>
      <c r="N21" s="56"/>
      <c r="T21" s="56"/>
      <c r="Z21" s="56"/>
      <c r="AF21" s="56"/>
    </row>
    <row r="22" spans="1:37" x14ac:dyDescent="0.25">
      <c r="B22" s="57">
        <v>2</v>
      </c>
      <c r="C22" s="57" t="s">
        <v>25</v>
      </c>
      <c r="D22" s="102">
        <v>56.566000000000003</v>
      </c>
      <c r="E22" s="22">
        <f t="shared" ref="E22:E23" si="15">D22*10.764</f>
        <v>608.87642400000004</v>
      </c>
      <c r="F22" s="71">
        <v>3.45</v>
      </c>
      <c r="G22" s="22">
        <f t="shared" ref="G22:G23" si="16">F22*10.764</f>
        <v>37.135799999999996</v>
      </c>
      <c r="H22" s="103">
        <v>6.17</v>
      </c>
      <c r="I22" s="22">
        <f t="shared" ref="I22:I23" si="17">H22*10.764</f>
        <v>66.413879999999992</v>
      </c>
      <c r="J22" s="22">
        <f>E22+G22+I22</f>
        <v>712.42610400000001</v>
      </c>
      <c r="L22" s="65"/>
      <c r="O22" s="22"/>
      <c r="P22" s="22"/>
      <c r="R22" s="63"/>
      <c r="S22" s="22"/>
      <c r="T22" s="57"/>
      <c r="U22" s="22"/>
      <c r="V22" s="22"/>
      <c r="W22" s="57"/>
      <c r="X22" s="63"/>
      <c r="Y22" s="22"/>
      <c r="Z22" s="57"/>
      <c r="AA22" s="57"/>
      <c r="AB22" s="57"/>
      <c r="AC22" s="57"/>
      <c r="AD22" s="63"/>
      <c r="AF22" s="57"/>
      <c r="AG22" s="22"/>
      <c r="AH22" s="22"/>
      <c r="AI22" s="57"/>
      <c r="AJ22" s="63"/>
      <c r="AK22" s="22"/>
    </row>
    <row r="23" spans="1:37" x14ac:dyDescent="0.25">
      <c r="B23" s="57">
        <v>3</v>
      </c>
      <c r="C23" s="57" t="s">
        <v>32</v>
      </c>
      <c r="D23" s="102">
        <v>93.668999999999997</v>
      </c>
      <c r="E23" s="22">
        <f t="shared" si="15"/>
        <v>1008.2531159999999</v>
      </c>
      <c r="F23" s="71">
        <v>3.0179999999999998</v>
      </c>
      <c r="G23" s="22">
        <f t="shared" si="16"/>
        <v>32.485751999999998</v>
      </c>
      <c r="H23" s="103">
        <v>10.196</v>
      </c>
      <c r="I23" s="22">
        <f t="shared" si="17"/>
        <v>109.74974399999999</v>
      </c>
      <c r="J23" s="22">
        <f>E23+G23+I23</f>
        <v>1150.4886119999999</v>
      </c>
      <c r="K23" s="56"/>
      <c r="L23" s="65"/>
      <c r="R23" s="63"/>
      <c r="S23" s="22"/>
      <c r="U23" s="57"/>
      <c r="V23" s="22"/>
      <c r="W23" s="57"/>
      <c r="X23" s="63"/>
      <c r="Y23" s="22"/>
      <c r="AA23" s="57"/>
      <c r="AB23" s="57"/>
      <c r="AC23" s="57"/>
      <c r="AD23" s="63"/>
      <c r="AG23" s="57"/>
      <c r="AH23" s="57"/>
      <c r="AI23" s="57"/>
      <c r="AJ23" s="63"/>
      <c r="AK23" s="22"/>
    </row>
    <row r="24" spans="1:37" x14ac:dyDescent="0.25">
      <c r="A24" s="56"/>
      <c r="D24" s="102"/>
      <c r="E24" s="22"/>
      <c r="G24" s="22"/>
      <c r="I24" s="22"/>
      <c r="J24" s="22">
        <f t="shared" ref="J24" si="18">E24+G24+I24</f>
        <v>0</v>
      </c>
      <c r="K24" s="70"/>
      <c r="R24" s="63"/>
      <c r="S24" s="22"/>
      <c r="U24" s="57"/>
      <c r="V24" s="22"/>
      <c r="W24" s="57"/>
      <c r="X24" s="63"/>
      <c r="Y24" s="22"/>
      <c r="AA24" s="57"/>
      <c r="AB24" s="57"/>
      <c r="AC24" s="57"/>
      <c r="AD24" s="63"/>
      <c r="AG24" s="57"/>
      <c r="AH24" s="57"/>
      <c r="AI24" s="57"/>
      <c r="AJ24" s="63"/>
      <c r="AK24" s="22"/>
    </row>
    <row r="25" spans="1:37" x14ac:dyDescent="0.25">
      <c r="A25" s="56" t="s">
        <v>38</v>
      </c>
      <c r="K25" s="70"/>
      <c r="P25" s="64"/>
      <c r="Q25" s="64"/>
      <c r="R25" s="64"/>
      <c r="S25" s="62"/>
      <c r="U25" s="57"/>
      <c r="V25" s="22"/>
      <c r="W25" s="57"/>
      <c r="X25" s="63"/>
      <c r="Y25" s="22"/>
      <c r="AA25" s="57"/>
      <c r="AB25" s="57"/>
      <c r="AC25" s="57"/>
      <c r="AD25" s="63"/>
      <c r="AG25" s="57"/>
      <c r="AH25" s="22"/>
      <c r="AI25" s="57"/>
      <c r="AJ25" s="63"/>
      <c r="AK25" s="22"/>
    </row>
    <row r="26" spans="1:37" x14ac:dyDescent="0.25">
      <c r="A26" s="56" t="s">
        <v>31</v>
      </c>
      <c r="B26" s="57">
        <v>1</v>
      </c>
      <c r="C26" s="57" t="s">
        <v>25</v>
      </c>
      <c r="D26" s="63">
        <v>48.750999999999998</v>
      </c>
      <c r="E26" s="22">
        <f>D26*10.764</f>
        <v>524.755764</v>
      </c>
      <c r="F26" s="71">
        <v>0</v>
      </c>
      <c r="G26" s="22">
        <f>F26*10.764</f>
        <v>0</v>
      </c>
      <c r="H26" s="71">
        <v>6.17</v>
      </c>
      <c r="I26" s="22">
        <f>H26*10.764</f>
        <v>66.413879999999992</v>
      </c>
      <c r="J26" s="22">
        <f>E26+G26+I26</f>
        <v>591.16964399999995</v>
      </c>
      <c r="K26" s="70"/>
      <c r="L26" s="65"/>
      <c r="O26" s="22"/>
      <c r="P26" s="22"/>
      <c r="R26" s="63"/>
      <c r="S26" s="22"/>
      <c r="U26" s="62"/>
      <c r="V26" s="64"/>
      <c r="W26" s="64"/>
      <c r="X26" s="64"/>
      <c r="Y26" s="22"/>
      <c r="AA26" s="57"/>
      <c r="AB26" s="57"/>
      <c r="AC26" s="57"/>
      <c r="AD26" s="63"/>
      <c r="AG26" s="22"/>
      <c r="AH26" s="22"/>
      <c r="AI26" s="57"/>
      <c r="AJ26" s="63"/>
      <c r="AK26" s="22"/>
    </row>
    <row r="27" spans="1:37" x14ac:dyDescent="0.25">
      <c r="B27" s="57">
        <v>2</v>
      </c>
      <c r="C27" s="57" t="s">
        <v>25</v>
      </c>
      <c r="D27" s="102">
        <v>56.253999999999998</v>
      </c>
      <c r="E27" s="22">
        <f t="shared" ref="E27" si="19">D27*10.764</f>
        <v>605.51805599999989</v>
      </c>
      <c r="F27" s="71">
        <v>3.45</v>
      </c>
      <c r="G27" s="22">
        <f t="shared" ref="G27" si="20">F27*10.764</f>
        <v>37.135799999999996</v>
      </c>
      <c r="H27" s="103">
        <v>6.17</v>
      </c>
      <c r="I27" s="22">
        <f t="shared" ref="I27" si="21">H27*10.764</f>
        <v>66.413879999999992</v>
      </c>
      <c r="J27" s="22">
        <f>E27+G27+I27</f>
        <v>709.06773599999985</v>
      </c>
      <c r="K27" s="70"/>
      <c r="L27" s="65"/>
      <c r="N27" s="22"/>
      <c r="O27" s="22"/>
      <c r="P27" s="22"/>
      <c r="R27" s="63"/>
      <c r="S27" s="22"/>
      <c r="U27" s="22"/>
      <c r="V27" s="22"/>
      <c r="W27" s="57"/>
      <c r="X27" s="63"/>
      <c r="Y27" s="22"/>
      <c r="AG27" s="22"/>
      <c r="AH27" s="22"/>
      <c r="AI27" s="57"/>
      <c r="AJ27" s="63"/>
      <c r="AK27" s="22"/>
    </row>
    <row r="28" spans="1:37" x14ac:dyDescent="0.25">
      <c r="D28" s="70"/>
      <c r="E28" s="70"/>
      <c r="F28" s="72"/>
      <c r="K28" s="70"/>
      <c r="L28" s="65"/>
      <c r="O28" s="22"/>
      <c r="P28" s="22"/>
      <c r="R28" s="63"/>
      <c r="S28" s="22"/>
      <c r="U28" s="22"/>
      <c r="V28" s="22"/>
      <c r="W28" s="57"/>
      <c r="X28" s="63"/>
      <c r="Y28" s="22"/>
    </row>
    <row r="30" spans="1:37" x14ac:dyDescent="0.25">
      <c r="A30" s="56"/>
    </row>
    <row r="31" spans="1:37" x14ac:dyDescent="0.25">
      <c r="D31" s="70"/>
      <c r="E31" s="70"/>
      <c r="F31" s="72"/>
      <c r="K31" s="70"/>
      <c r="L31" s="65"/>
    </row>
    <row r="32" spans="1:37" x14ac:dyDescent="0.25">
      <c r="A32" s="56"/>
      <c r="D32" s="70"/>
      <c r="E32" s="70"/>
      <c r="F32" s="72"/>
      <c r="K32" s="70"/>
      <c r="L32" s="65"/>
    </row>
    <row r="33" spans="1:16" x14ac:dyDescent="0.25">
      <c r="D33" s="70"/>
      <c r="E33" s="70"/>
      <c r="F33" s="72"/>
      <c r="K33" s="70"/>
      <c r="L33" s="65"/>
    </row>
    <row r="34" spans="1:16" x14ac:dyDescent="0.25">
      <c r="A34" s="56"/>
      <c r="K34" s="56"/>
      <c r="L34" s="56"/>
      <c r="N34" s="62"/>
      <c r="O34" s="22"/>
      <c r="P34" s="22"/>
    </row>
    <row r="36" spans="1:16" x14ac:dyDescent="0.25">
      <c r="A36" s="56"/>
    </row>
    <row r="37" spans="1:16" x14ac:dyDescent="0.25">
      <c r="D37" s="70"/>
      <c r="E37" s="70"/>
      <c r="F37" s="72"/>
      <c r="K37" s="70"/>
      <c r="L37" s="65"/>
    </row>
    <row r="38" spans="1:16" x14ac:dyDescent="0.25">
      <c r="D38" s="70"/>
      <c r="E38" s="70"/>
      <c r="F38" s="72"/>
      <c r="K38" s="70"/>
      <c r="L38" s="65"/>
    </row>
    <row r="39" spans="1:16" x14ac:dyDescent="0.25">
      <c r="D39" s="70"/>
      <c r="E39" s="70"/>
      <c r="F39" s="72"/>
      <c r="K39" s="70"/>
      <c r="L39" s="65"/>
    </row>
    <row r="40" spans="1:16" x14ac:dyDescent="0.25">
      <c r="N40" s="62"/>
      <c r="O40" s="22"/>
      <c r="P40" s="22"/>
    </row>
    <row r="42" spans="1:16" x14ac:dyDescent="0.25">
      <c r="A42" s="56"/>
    </row>
    <row r="45" spans="1:16" x14ac:dyDescent="0.25">
      <c r="K45" s="56"/>
      <c r="L45" s="56"/>
      <c r="N45" s="62"/>
      <c r="O45" s="22"/>
      <c r="P45" s="22"/>
    </row>
    <row r="47" spans="1:16" x14ac:dyDescent="0.25">
      <c r="A47" s="56"/>
    </row>
    <row r="53" spans="1:1" x14ac:dyDescent="0.25">
      <c r="A53" s="56"/>
    </row>
    <row r="59" spans="1:1" x14ac:dyDescent="0.25">
      <c r="A59" s="56"/>
    </row>
    <row r="65" spans="1:1" x14ac:dyDescent="0.25">
      <c r="A65" s="56"/>
    </row>
    <row r="71" spans="1:1" x14ac:dyDescent="0.25">
      <c r="A71" s="56"/>
    </row>
    <row r="77" spans="1:1" x14ac:dyDescent="0.25">
      <c r="A77" s="56"/>
    </row>
    <row r="83" spans="1:1" x14ac:dyDescent="0.25">
      <c r="A83" s="56"/>
    </row>
    <row r="88" spans="1:1" x14ac:dyDescent="0.25">
      <c r="A88" s="56"/>
    </row>
    <row r="93" spans="1:1" x14ac:dyDescent="0.25">
      <c r="A93" s="56"/>
    </row>
    <row r="99" spans="1:2" x14ac:dyDescent="0.25">
      <c r="A99" s="56"/>
    </row>
    <row r="105" spans="1:2" x14ac:dyDescent="0.25">
      <c r="A105" s="56"/>
    </row>
    <row r="107" spans="1:2" x14ac:dyDescent="0.25">
      <c r="B107" s="61"/>
    </row>
    <row r="109" spans="1:2" x14ac:dyDescent="0.25">
      <c r="A109" s="56"/>
    </row>
  </sheetData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B2:R21"/>
  <sheetViews>
    <sheetView topLeftCell="C1" zoomScale="115" zoomScaleNormal="115" workbookViewId="0">
      <selection activeCell="I3" sqref="I3"/>
    </sheetView>
  </sheetViews>
  <sheetFormatPr defaultRowHeight="16.5" x14ac:dyDescent="0.25"/>
  <cols>
    <col min="1" max="1" width="9.140625" style="41"/>
    <col min="2" max="2" width="5.7109375" style="41" bestFit="1" customWidth="1"/>
    <col min="3" max="4" width="9.140625" style="41"/>
    <col min="5" max="5" width="9.85546875" style="41" bestFit="1" customWidth="1"/>
    <col min="6" max="6" width="11.42578125" style="41" bestFit="1" customWidth="1"/>
    <col min="7" max="7" width="13.85546875" style="41" bestFit="1" customWidth="1"/>
    <col min="8" max="8" width="9.85546875" style="41" bestFit="1" customWidth="1"/>
    <col min="9" max="9" width="12.28515625" style="41" bestFit="1" customWidth="1"/>
    <col min="10" max="10" width="9.85546875" style="41" bestFit="1" customWidth="1"/>
    <col min="11" max="11" width="13.85546875" style="41" bestFit="1" customWidth="1"/>
    <col min="12" max="12" width="9.85546875" style="41" bestFit="1" customWidth="1"/>
    <col min="13" max="13" width="20" style="41" customWidth="1"/>
    <col min="14" max="14" width="9.140625" style="41"/>
    <col min="15" max="15" width="14.42578125" style="41" customWidth="1"/>
    <col min="16" max="16" width="9.140625" style="41"/>
    <col min="17" max="17" width="15.5703125" style="41" customWidth="1"/>
    <col min="18" max="18" width="14.5703125" style="41" customWidth="1"/>
    <col min="19" max="16384" width="9.140625" style="41"/>
  </cols>
  <sheetData>
    <row r="2" spans="2:18" s="46" customFormat="1" x14ac:dyDescent="0.25">
      <c r="B2" s="48" t="s">
        <v>13</v>
      </c>
      <c r="C2" s="48" t="s">
        <v>17</v>
      </c>
      <c r="D2" s="48" t="s">
        <v>14</v>
      </c>
      <c r="E2" s="48" t="s">
        <v>15</v>
      </c>
      <c r="F2" s="48" t="s">
        <v>16</v>
      </c>
      <c r="G2" s="48" t="s">
        <v>8</v>
      </c>
      <c r="H2" s="48" t="s">
        <v>18</v>
      </c>
      <c r="I2" s="48"/>
      <c r="J2" s="48"/>
      <c r="K2" s="48" t="s">
        <v>19</v>
      </c>
      <c r="L2" s="48" t="s">
        <v>20</v>
      </c>
    </row>
    <row r="3" spans="2:18" x14ac:dyDescent="0.25">
      <c r="B3" s="49">
        <v>1</v>
      </c>
      <c r="C3" s="49">
        <v>62.851999999999997</v>
      </c>
      <c r="D3" s="49">
        <v>4.117</v>
      </c>
      <c r="E3" s="49">
        <f>C3+D3</f>
        <v>66.968999999999994</v>
      </c>
      <c r="F3" s="50">
        <f>E3*10.764</f>
        <v>720.85431599999993</v>
      </c>
      <c r="G3" s="51">
        <v>10000000</v>
      </c>
      <c r="H3" s="47">
        <f>G3/F3</f>
        <v>13872.428558782467</v>
      </c>
      <c r="I3" s="51">
        <v>700000</v>
      </c>
      <c r="J3" s="51">
        <v>30000</v>
      </c>
      <c r="K3" s="47">
        <f>G3+I3+J3</f>
        <v>10730000</v>
      </c>
      <c r="L3" s="47">
        <f>K3/F3</f>
        <v>14885.115843573587</v>
      </c>
    </row>
    <row r="4" spans="2:18" x14ac:dyDescent="0.25">
      <c r="B4" s="49">
        <v>2</v>
      </c>
      <c r="C4" s="49"/>
      <c r="D4" s="49"/>
      <c r="E4" s="49"/>
      <c r="F4" s="50">
        <v>1625.41</v>
      </c>
      <c r="G4" s="51">
        <v>31800000</v>
      </c>
      <c r="H4" s="47">
        <f>G4/F4</f>
        <v>19564.294547221929</v>
      </c>
      <c r="I4" s="51">
        <v>2226000</v>
      </c>
      <c r="J4" s="51">
        <v>30000</v>
      </c>
      <c r="K4" s="47">
        <f>G4+I4+J4</f>
        <v>34056000</v>
      </c>
      <c r="L4" s="47">
        <f t="shared" ref="L4:L9" si="0">K4/F4</f>
        <v>20952.252047175789</v>
      </c>
    </row>
    <row r="5" spans="2:18" x14ac:dyDescent="0.25">
      <c r="B5" s="49"/>
      <c r="C5" s="49"/>
      <c r="D5" s="49"/>
      <c r="E5" s="49"/>
      <c r="F5" s="50">
        <f t="shared" ref="F5:F9" si="1">E5*10.764</f>
        <v>0</v>
      </c>
      <c r="G5" s="51"/>
      <c r="H5" s="47" t="e">
        <f t="shared" ref="H5:H9" si="2">G5/F5</f>
        <v>#DIV/0!</v>
      </c>
      <c r="I5" s="51"/>
      <c r="J5" s="51">
        <v>30000</v>
      </c>
      <c r="K5" s="47">
        <f t="shared" ref="K5:K9" si="3">G5+I5+J5</f>
        <v>30000</v>
      </c>
      <c r="L5" s="47" t="e">
        <f t="shared" si="0"/>
        <v>#DIV/0!</v>
      </c>
      <c r="M5" s="43"/>
      <c r="O5" s="43"/>
      <c r="Q5" s="44"/>
      <c r="R5" s="45"/>
    </row>
    <row r="6" spans="2:18" x14ac:dyDescent="0.25">
      <c r="B6" s="49"/>
      <c r="C6" s="49"/>
      <c r="D6" s="49"/>
      <c r="E6" s="49"/>
      <c r="F6" s="50">
        <f t="shared" si="1"/>
        <v>0</v>
      </c>
      <c r="G6" s="51"/>
      <c r="H6" s="47" t="e">
        <f t="shared" si="2"/>
        <v>#DIV/0!</v>
      </c>
      <c r="I6" s="51"/>
      <c r="J6" s="51">
        <v>30000</v>
      </c>
      <c r="K6" s="47">
        <f t="shared" si="3"/>
        <v>30000</v>
      </c>
      <c r="L6" s="47" t="e">
        <f t="shared" si="0"/>
        <v>#DIV/0!</v>
      </c>
      <c r="M6" s="43"/>
      <c r="O6" s="43"/>
      <c r="Q6" s="44"/>
      <c r="R6" s="45"/>
    </row>
    <row r="7" spans="2:18" x14ac:dyDescent="0.25">
      <c r="B7" s="49"/>
      <c r="C7" s="49"/>
      <c r="D7" s="49"/>
      <c r="E7" s="49"/>
      <c r="F7" s="50">
        <f t="shared" si="1"/>
        <v>0</v>
      </c>
      <c r="G7" s="51"/>
      <c r="H7" s="47" t="e">
        <f t="shared" si="2"/>
        <v>#DIV/0!</v>
      </c>
      <c r="I7" s="51"/>
      <c r="J7" s="51">
        <v>30000</v>
      </c>
      <c r="K7" s="47">
        <f t="shared" si="3"/>
        <v>30000</v>
      </c>
      <c r="L7" s="47" t="e">
        <f t="shared" si="0"/>
        <v>#DIV/0!</v>
      </c>
      <c r="M7" s="43"/>
      <c r="O7" s="43"/>
      <c r="Q7" s="44"/>
      <c r="R7" s="45"/>
    </row>
    <row r="8" spans="2:18" x14ac:dyDescent="0.25">
      <c r="B8" s="49"/>
      <c r="C8" s="49"/>
      <c r="D8" s="49"/>
      <c r="E8" s="49"/>
      <c r="F8" s="50">
        <f t="shared" si="1"/>
        <v>0</v>
      </c>
      <c r="G8" s="51"/>
      <c r="H8" s="47" t="e">
        <f t="shared" si="2"/>
        <v>#DIV/0!</v>
      </c>
      <c r="I8" s="51"/>
      <c r="J8" s="51">
        <v>30000</v>
      </c>
      <c r="K8" s="47">
        <f t="shared" si="3"/>
        <v>30000</v>
      </c>
      <c r="L8" s="47" t="e">
        <f t="shared" si="0"/>
        <v>#DIV/0!</v>
      </c>
      <c r="M8" s="43"/>
      <c r="O8" s="43"/>
      <c r="Q8" s="44"/>
      <c r="R8" s="45"/>
    </row>
    <row r="9" spans="2:18" x14ac:dyDescent="0.25">
      <c r="B9" s="49"/>
      <c r="C9" s="49"/>
      <c r="D9" s="49"/>
      <c r="E9" s="49"/>
      <c r="F9" s="50">
        <f t="shared" si="1"/>
        <v>0</v>
      </c>
      <c r="G9" s="51"/>
      <c r="H9" s="47" t="e">
        <f t="shared" si="2"/>
        <v>#DIV/0!</v>
      </c>
      <c r="I9" s="51"/>
      <c r="J9" s="51">
        <v>30000</v>
      </c>
      <c r="K9" s="47">
        <f t="shared" si="3"/>
        <v>30000</v>
      </c>
      <c r="L9" s="47" t="e">
        <f t="shared" si="0"/>
        <v>#DIV/0!</v>
      </c>
      <c r="M9" s="43"/>
      <c r="O9" s="43"/>
      <c r="Q9" s="44"/>
      <c r="R9" s="45"/>
    </row>
    <row r="10" spans="2:18" s="46" customFormat="1" x14ac:dyDescent="0.25">
      <c r="G10" s="116"/>
      <c r="H10" s="117">
        <f>AVERAGE(H3,H4)</f>
        <v>16718.3615530022</v>
      </c>
      <c r="I10" s="146" t="s">
        <v>44</v>
      </c>
      <c r="J10" s="146"/>
      <c r="K10" s="146"/>
      <c r="L10" s="117">
        <f>AVERAGE(L3,L4)</f>
        <v>17918.683945374687</v>
      </c>
    </row>
    <row r="11" spans="2:18" x14ac:dyDescent="0.25">
      <c r="G11" s="42"/>
    </row>
    <row r="12" spans="2:18" x14ac:dyDescent="0.25">
      <c r="G12" s="42"/>
    </row>
    <row r="13" spans="2:18" x14ac:dyDescent="0.25">
      <c r="G13" s="42"/>
    </row>
    <row r="14" spans="2:18" x14ac:dyDescent="0.25">
      <c r="G14" s="42"/>
    </row>
    <row r="15" spans="2:18" x14ac:dyDescent="0.25">
      <c r="G15" s="42"/>
    </row>
    <row r="16" spans="2:18" x14ac:dyDescent="0.25">
      <c r="G16" s="42"/>
    </row>
    <row r="17" spans="7:7" x14ac:dyDescent="0.25">
      <c r="G17" s="42"/>
    </row>
    <row r="18" spans="7:7" x14ac:dyDescent="0.25">
      <c r="G18" s="42"/>
    </row>
    <row r="19" spans="7:7" x14ac:dyDescent="0.25">
      <c r="G19" s="42"/>
    </row>
    <row r="20" spans="7:7" x14ac:dyDescent="0.25">
      <c r="G20" s="42"/>
    </row>
    <row r="21" spans="7:7" x14ac:dyDescent="0.25">
      <c r="G21" s="42"/>
    </row>
  </sheetData>
  <mergeCells count="1">
    <mergeCell ref="I10:K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B4" workbookViewId="0">
      <selection activeCell="C3" sqref="C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Dwarka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2024-07-06T04:43:27Z</dcterms:modified>
</cp:coreProperties>
</file>