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June - 2024\"/>
    </mc:Choice>
  </mc:AlternateContent>
  <xr:revisionPtr revIDLastSave="0" documentId="13_ncr:1_{D95F197A-64E9-4F04-9681-A61EEE41496F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H42" i="4" l="1"/>
  <c r="H43" i="4" s="1"/>
  <c r="D37" i="4"/>
  <c r="D45" i="4"/>
  <c r="D39" i="4"/>
  <c r="D35" i="4"/>
  <c r="D40" i="4" s="1"/>
  <c r="D41" i="4" s="1"/>
  <c r="D42" i="4" l="1"/>
  <c r="D46" i="4" s="1"/>
  <c r="D36" i="4"/>
  <c r="V21" i="4"/>
  <c r="U35" i="4"/>
  <c r="V9" i="4"/>
  <c r="Q3" i="4"/>
  <c r="P9" i="4"/>
  <c r="Q9" i="4" s="1"/>
  <c r="P8" i="4"/>
  <c r="Q8" i="4" s="1"/>
  <c r="Q7" i="4"/>
  <c r="Q6" i="4"/>
  <c r="Q5" i="4"/>
  <c r="Q4" i="4"/>
  <c r="P22" i="4"/>
  <c r="Q22" i="4" s="1"/>
  <c r="P21" i="4"/>
  <c r="Q21" i="4" s="1"/>
  <c r="P20" i="4"/>
  <c r="Q20" i="4" s="1"/>
  <c r="P19" i="4"/>
  <c r="Q19" i="4" s="1"/>
  <c r="P18" i="4"/>
  <c r="Q18" i="4" s="1"/>
  <c r="P17" i="4"/>
  <c r="Q17" i="4" s="1"/>
  <c r="P16" i="4"/>
  <c r="Q16" i="4" s="1"/>
  <c r="D49" i="4" l="1"/>
  <c r="D48" i="4"/>
  <c r="D47" i="4"/>
  <c r="P25" i="4"/>
  <c r="Q25" i="4" s="1"/>
  <c r="P24" i="4"/>
  <c r="Q24" i="4" s="1"/>
  <c r="P23" i="4"/>
  <c r="Q23" i="4" s="1"/>
  <c r="V22" i="4"/>
  <c r="J7" i="4" l="1"/>
  <c r="I7" i="4"/>
  <c r="E7" i="4"/>
  <c r="B7" i="4"/>
  <c r="C7" i="4" s="1"/>
  <c r="J6" i="4"/>
  <c r="I6" i="4"/>
  <c r="E6" i="4"/>
  <c r="B6" i="4"/>
  <c r="C6" i="4" s="1"/>
  <c r="D6" i="4" s="1"/>
  <c r="B3" i="4"/>
  <c r="E3" i="4"/>
  <c r="F7" i="4" l="1"/>
  <c r="G6" i="4"/>
  <c r="G7" i="4"/>
  <c r="D7" i="4"/>
  <c r="H7" i="4" s="1"/>
  <c r="H6" i="4"/>
  <c r="F6" i="4"/>
  <c r="P13" i="4"/>
  <c r="Q13" i="4" s="1"/>
  <c r="P12" i="4"/>
  <c r="Q12" i="4" s="1"/>
  <c r="P11" i="4"/>
  <c r="Q11" i="4" s="1"/>
  <c r="P10" i="4"/>
  <c r="Q10" i="4" s="1"/>
  <c r="V28" i="4" l="1"/>
  <c r="V8" i="4"/>
  <c r="V7" i="4"/>
  <c r="V16" i="4" s="1"/>
  <c r="V10" i="4" l="1"/>
  <c r="V12" i="4"/>
  <c r="V13" i="4" l="1"/>
  <c r="V14" i="4" s="1"/>
  <c r="V15" i="4" s="1"/>
  <c r="V18" i="4" s="1"/>
  <c r="V24" i="4" s="1"/>
  <c r="A6" i="4"/>
  <c r="V25" i="4" l="1"/>
  <c r="V30" i="4" s="1"/>
  <c r="V27" i="4" l="1"/>
  <c r="V26" i="4"/>
  <c r="P26" i="4"/>
  <c r="Q26" i="4" s="1"/>
  <c r="B1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J11" i="4"/>
  <c r="I11" i="4"/>
  <c r="E11" i="4"/>
  <c r="A11" i="4"/>
  <c r="B10" i="4"/>
  <c r="J10" i="4"/>
  <c r="I10" i="4"/>
  <c r="E10" i="4"/>
  <c r="A10" i="4"/>
  <c r="B9" i="4"/>
  <c r="J9" i="4"/>
  <c r="I9" i="4"/>
  <c r="E9" i="4"/>
  <c r="A9" i="4"/>
  <c r="B8" i="4"/>
  <c r="J8" i="4"/>
  <c r="I8" i="4"/>
  <c r="E8" i="4"/>
  <c r="A8" i="4"/>
  <c r="C9" i="4" l="1"/>
  <c r="D9" i="4" s="1"/>
  <c r="H9" i="4" s="1"/>
  <c r="C10" i="4"/>
  <c r="G10" i="4" s="1"/>
  <c r="C11" i="4"/>
  <c r="D11" i="4" s="1"/>
  <c r="H11" i="4" s="1"/>
  <c r="C8" i="4"/>
  <c r="D8" i="4" s="1"/>
  <c r="H8" i="4" s="1"/>
  <c r="F8" i="4"/>
  <c r="H12" i="4"/>
  <c r="F9" i="4"/>
  <c r="F10" i="4"/>
  <c r="F11" i="4"/>
  <c r="F12" i="4"/>
  <c r="G9" i="4"/>
  <c r="G11" i="4"/>
  <c r="G12" i="4"/>
  <c r="G8" i="4" l="1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C3" i="4"/>
  <c r="J3" i="4"/>
  <c r="I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A7" i="4" l="1"/>
  <c r="B26" i="4" l="1"/>
  <c r="C26" i="4" s="1"/>
  <c r="D26" i="4" s="1"/>
  <c r="J26" i="4"/>
  <c r="I26" i="4"/>
  <c r="E26" i="4"/>
  <c r="A26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0" i="4"/>
  <c r="C20" i="4" s="1"/>
  <c r="J20" i="4"/>
  <c r="I20" i="4"/>
  <c r="E20" i="4"/>
  <c r="A20" i="4"/>
  <c r="B19" i="4"/>
  <c r="J19" i="4"/>
  <c r="I19" i="4"/>
  <c r="E19" i="4"/>
  <c r="A19" i="4"/>
  <c r="C19" i="4" l="1"/>
  <c r="D19" i="4" s="1"/>
  <c r="H19" i="4" s="1"/>
  <c r="H25" i="4"/>
  <c r="H24" i="4"/>
  <c r="H23" i="4"/>
  <c r="H26" i="4"/>
  <c r="D20" i="4"/>
  <c r="H20" i="4" s="1"/>
  <c r="G20" i="4"/>
  <c r="F19" i="4"/>
  <c r="F20" i="4"/>
  <c r="F23" i="4"/>
  <c r="F24" i="4"/>
  <c r="F25" i="4"/>
  <c r="F26" i="4"/>
  <c r="G23" i="4"/>
  <c r="G24" i="4"/>
  <c r="G25" i="4"/>
  <c r="G26" i="4"/>
  <c r="G19" i="4" l="1"/>
</calcChain>
</file>

<file path=xl/sharedStrings.xml><?xml version="1.0" encoding="utf-8"?>
<sst xmlns="http://schemas.openxmlformats.org/spreadsheetml/2006/main" count="65" uniqueCount="57">
  <si>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</si>
  <si>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</si>
  <si>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</si>
  <si>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</si>
  <si>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</si>
  <si>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</si>
  <si>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</si>
  <si>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</si>
  <si>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</si>
  <si>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</si>
  <si>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</si>
  <si>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</si>
  <si>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</si>
  <si>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</si>
  <si>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</si>
  <si>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</si>
  <si>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</si>
  <si>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</si>
  <si>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</si>
  <si>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</si>
  <si>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</si>
  <si>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</si>
  <si>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</si>
  <si>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</si>
  <si>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</si>
  <si>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</si>
  <si>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</si>
  <si>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</si>
  <si>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</si>
  <si>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</si>
  <si>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</si>
  <si>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</si>
  <si>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</si>
  <si>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Depreciation (100-10)X9/60</t>
  </si>
  <si>
    <t>Agreemebt val.</t>
  </si>
  <si>
    <t>DV</t>
  </si>
  <si>
    <t>Residential Bungalow No. Ground Floor, Shree Balasinor CHSL, Plot No. 52, CTS No. 288, S V Road, Village - Poisar</t>
  </si>
  <si>
    <t xml:space="preserve">BUA - Bungalow </t>
  </si>
  <si>
    <t>Total BUA</t>
  </si>
  <si>
    <t>rate on BUA</t>
  </si>
  <si>
    <t>Terrace Area (880*40%)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</si>
  <si>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</si>
  <si>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</si>
  <si>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</si>
  <si>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</si>
  <si>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</si>
  <si>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</si>
  <si>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</si>
  <si>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 Year/60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</si>
  <si>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</si>
  <si>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</si>
  <si>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</si>
  <si>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</si>
  <si>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</si>
  <si>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</si>
  <si>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</si>
  <si>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Built up  in sq.ft -Bungalow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</si>
</sst>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color rgb="FFFF0000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9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9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4" fillId="0" borderId="0" xfId="0" applyFont="1" applyAlignment="1">
      <alignment horizontal="center" vertical="center"/>
    </xf>
    <xf numFmtId="2" fontId="0" fillId="0" borderId="0" xfId="0" applyNumberFormat="1" applyAlignment="1">
      <alignment wrapText="1"/>
    </xf>
    <xf numFmtId="2" fontId="0" fillId="0" borderId="0" xfId="0" applyNumberFormat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43" fontId="2" fillId="0" borderId="0" xfId="1" applyFont="1"/>
    <xf numFmtId="0" fontId="2" fillId="0" borderId="0" xfId="0" applyFont="1" applyAlignment="1">
      <alignment horizontal="right"/>
    </xf>
    <xf numFmtId="43" fontId="5" fillId="0" borderId="1" xfId="1" applyFont="1" applyFill="1" applyBorder="1"/>
    <xf numFmtId="2" fontId="6" fillId="0" borderId="1" xfId="1" applyNumberFormat="1" applyFont="1" applyFill="1" applyBorder="1"/>
    <xf numFmtId="43" fontId="6" fillId="0" borderId="2" xfId="1" applyFont="1" applyFill="1" applyBorder="1"/>
    <xf numFmtId="0" fontId="9" fillId="0" borderId="0" xfId="0" applyFont="1"/>
    <xf numFmtId="2" fontId="13" fillId="0" borderId="0" xfId="0" applyNumberFormat="1" applyFont="1" applyAlignment="1">
      <alignment wrapText="1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/>
    <xf numFmtId="10" fontId="6" fillId="0" borderId="0" xfId="0" applyNumberFormat="1" applyFont="1"/>
    <xf numFmtId="0" fontId="8" fillId="0" borderId="0" xfId="0" applyFont="1"/>
    <xf numFmtId="43" fontId="9" fillId="0" borderId="0" xfId="0" applyNumberFormat="1" applyFont="1"/>
    <xf numFmtId="0" fontId="12" fillId="0" borderId="0" xfId="0" applyFont="1"/>
    <xf numFmtId="2" fontId="1" fillId="0" borderId="0" xfId="0" applyNumberFormat="1" applyFont="1"/>
    <xf numFmtId="2" fontId="2" fillId="0" borderId="0" xfId="0" applyNumberFormat="1" applyFont="1"/>
    <xf numFmtId="0" fontId="5" fillId="0" borderId="8" xfId="0" applyFont="1" applyBorder="1"/>
    <xf numFmtId="0" fontId="5" fillId="0" borderId="3" xfId="0" applyFont="1" applyBorder="1" applyAlignment="1">
      <alignment wrapText="1"/>
    </xf>
    <xf numFmtId="10" fontId="6" fillId="0" borderId="4" xfId="0" applyNumberFormat="1" applyFont="1" applyBorder="1"/>
    <xf numFmtId="0" fontId="12" fillId="0" borderId="3" xfId="0" applyFont="1" applyBorder="1"/>
    <xf numFmtId="43" fontId="6" fillId="0" borderId="0" xfId="0" applyNumberFormat="1" applyFont="1"/>
    <xf numFmtId="0" fontId="1" fillId="3" borderId="0" xfId="0" applyFont="1" applyFill="1"/>
    <xf numFmtId="0" fontId="5" fillId="0" borderId="0" xfId="0" applyFont="1" applyBorder="1"/>
    <xf numFmtId="2" fontId="6" fillId="0" borderId="0" xfId="0" applyNumberFormat="1" applyFont="1" applyBorder="1"/>
    <xf numFmtId="9" fontId="5" fillId="0" borderId="0" xfId="0" applyNumberFormat="1" applyFont="1" applyBorder="1"/>
    <xf numFmtId="0" fontId="7" fillId="0" borderId="0" xfId="0" applyFont="1" applyBorder="1"/>
    <xf numFmtId="0" fontId="0" fillId="0" borderId="3" xfId="0" applyBorder="1"/>
    <xf numFmtId="0" fontId="0" fillId="0" borderId="0" xfId="0" applyBorder="1"/>
    <xf numFmtId="2" fontId="0" fillId="0" borderId="0" xfId="0" applyNumberFormat="1" applyBorder="1"/>
    <xf numFmtId="0" fontId="2" fillId="0" borderId="0" xfId="0" applyFont="1" applyBorder="1"/>
    <xf numFmtId="2" fontId="9" fillId="0" borderId="0" xfId="0" applyNumberFormat="1" applyFont="1" applyBorder="1"/>
    <xf numFmtId="0" fontId="9" fillId="0" borderId="0" xfId="0" applyFont="1" applyBorder="1"/>
    <xf numFmtId="2" fontId="14" fillId="0" borderId="0" xfId="0" applyNumberFormat="1" applyFont="1" applyBorder="1"/>
    <xf numFmtId="0" fontId="1" fillId="0" borderId="0" xfId="0" applyFont="1" applyFill="1"/>
    <xf numFmtId="0" fontId="14" fillId="0" borderId="3" xfId="0" applyFont="1" applyBorder="1"/>
    <xf numFmtId="2" fontId="9" fillId="0" borderId="0" xfId="1" applyNumberFormat="1" applyFont="1" applyFill="1" applyBorder="1"/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5" fillId="0" borderId="9" xfId="1" applyNumberFormat="1" applyFont="1" applyFill="1" applyBorder="1"/>
    <xf numFmtId="0" fontId="16" fillId="0" borderId="9" xfId="0" applyFont="1" applyBorder="1"/>
    <xf numFmtId="0" fontId="17" fillId="0" borderId="9" xfId="1" applyNumberFormat="1" applyFont="1" applyFill="1" applyBorder="1" applyAlignment="1">
      <alignment wrapText="1"/>
    </xf>
    <xf numFmtId="0" fontId="0" fillId="0" borderId="9" xfId="0" applyBorder="1"/>
    <xf numFmtId="0" fontId="17" fillId="0" borderId="9" xfId="1" applyNumberFormat="1" applyFont="1" applyFill="1" applyBorder="1"/>
    <xf numFmtId="0" fontId="15" fillId="0" borderId="9" xfId="0" applyFont="1" applyBorder="1"/>
    <xf numFmtId="43" fontId="0" fillId="0" borderId="9" xfId="0" applyNumberFormat="1" applyBorder="1"/>
    <xf numFmtId="0" fontId="16" fillId="0" borderId="9" xfId="1" applyNumberFormat="1" applyFont="1" applyFill="1" applyBorder="1"/>
    <xf numFmtId="10" fontId="16" fillId="0" borderId="9" xfId="1" applyNumberFormat="1" applyFont="1" applyFill="1" applyBorder="1"/>
    <xf numFmtId="43" fontId="16" fillId="0" borderId="9" xfId="0" applyNumberFormat="1" applyFont="1" applyBorder="1"/>
    <xf numFmtId="0" fontId="18" fillId="0" borderId="9" xfId="1" applyNumberFormat="1" applyFont="1" applyFill="1" applyBorder="1"/>
    <xf numFmtId="43" fontId="18" fillId="0" borderId="9" xfId="0" applyNumberFormat="1" applyFont="1" applyBorder="1"/>
    <xf numFmtId="0" fontId="17" fillId="4" borderId="9" xfId="0" applyFont="1" applyFill="1" applyBorder="1"/>
    <xf numFmtId="43" fontId="2" fillId="4" borderId="9" xfId="0" applyNumberFormat="1" applyFont="1" applyFill="1" applyBorder="1"/>
    <xf numFmtId="43" fontId="19" fillId="4" borderId="9" xfId="0" applyNumberFormat="1" applyFont="1" applyFill="1" applyBorder="1"/>
    <xf numFmtId="0" fontId="14" fillId="0" borderId="8" xfId="0" applyFont="1" applyBorder="1"/>
    <xf numFmtId="0" fontId="5" fillId="0" borderId="1" xfId="0" applyFont="1" applyBorder="1"/>
    <xf numFmtId="2" fontId="9" fillId="0" borderId="1" xfId="1" applyNumberFormat="1" applyFont="1" applyFill="1" applyBorder="1"/>
    <xf numFmtId="0" fontId="6" fillId="0" borderId="2" xfId="0" applyFont="1" applyBorder="1"/>
    <xf numFmtId="0" fontId="12" fillId="0" borderId="5" xfId="0" applyFont="1" applyBorder="1"/>
    <xf numFmtId="0" fontId="7" fillId="0" borderId="6" xfId="0" applyFont="1" applyBorder="1"/>
    <xf numFmtId="2" fontId="6" fillId="0" borderId="6" xfId="1" applyNumberFormat="1" applyFont="1" applyFill="1" applyBorder="1"/>
    <xf numFmtId="0" fontId="6" fillId="0" borderId="7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16</xdr:col>
      <xdr:colOff>376067</xdr:colOff>
      <xdr:row>52</xdr:row>
      <xdr:rowOff>42280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A5636E-A04D-4566-9A0C-161F48B37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10155067" cy="7201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45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16E21D-4CCF-4ECA-9D1F-BD92626A3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402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39296</xdr:colOff>
      <xdr:row>45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7A758-D229-4C90-95E5-D6FF7876E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73696" cy="840222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30</xdr:col>
      <xdr:colOff>29770</xdr:colOff>
      <xdr:row>45</xdr:row>
      <xdr:rowOff>115486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7294AA-A452-4358-87A1-F4C0EE8BB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190500"/>
          <a:ext cx="8564170" cy="8497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20</xdr:col>
      <xdr:colOff>96454</xdr:colOff>
      <xdr:row>44</xdr:row>
      <xdr:rowOff>10670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D21AF9-6810-4A4A-B1A9-28469F72F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8630854" cy="8202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19</xdr:col>
      <xdr:colOff>182277</xdr:colOff>
      <xdr:row>34</xdr:row>
      <xdr:rowOff>153299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EA0001-68FD-47DF-9E59-89844137A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9326277" cy="6439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9"/>
  <sheetViews>
    <sheetView tabSelected="1" topLeftCell="A21" zoomScale="90" zoomScaleNormal="90" workbookViewId="0">
      <selection activeCell="P41" sqref="P41"/>
    </sheetView>
  </sheetViews>
  <sheetFormatPr defaultRowHeight="15" x14ac:dyDescent="0.25"/>
  <cols>
    <col min="1" max="1" width="4.28515625" customWidth="1"/>
    <col min="2" max="2" width="11.140625" bestFit="1" customWidth="1"/>
    <col min="3" max="3" width="22.7109375" customWidth="1"/>
    <col min="4" max="4" width="26.8554687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7" customWidth="1"/>
    <col min="17" max="17" width="15.5703125" style="27" customWidth="1"/>
    <col min="18" max="18" width="15.42578125" customWidth="1"/>
    <col min="19" max="19" width="5.28515625" customWidth="1"/>
    <col min="20" max="20" width="27.42578125" customWidth="1"/>
    <col min="22" max="22" width="19" style="27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32</v>
      </c>
      <c r="D1" s="3" t="s">
        <v>9</v>
      </c>
      <c r="E1" s="3" t="s">
        <v>1</v>
      </c>
      <c r="F1" s="7" t="s">
        <v>8</v>
      </c>
      <c r="G1" s="7" t="s">
        <v>31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6" t="s">
        <v>5</v>
      </c>
      <c r="Q1" s="26" t="s">
        <v>6</v>
      </c>
      <c r="R1" s="1" t="s">
        <v>1</v>
      </c>
      <c r="V1" s="39"/>
    </row>
    <row r="2" spans="1:26" s="1" customFormat="1" ht="44.25" customHeight="1" x14ac:dyDescent="0.25">
      <c r="A2" s="69" t="s">
        <v>25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25"/>
      <c r="T2" s="70" t="s">
        <v>36</v>
      </c>
      <c r="U2" s="70"/>
      <c r="V2" s="70"/>
      <c r="W2" s="70"/>
      <c r="X2" s="70"/>
      <c r="Y2" s="70"/>
    </row>
    <row r="3" spans="1:26" x14ac:dyDescent="0.25">
      <c r="A3" s="4">
        <f t="shared" ref="A3:A6" si="0">N3</f>
        <v>0</v>
      </c>
      <c r="B3" s="4">
        <f t="shared" ref="B3:B6" si="1">Q3</f>
        <v>1066.6666666666667</v>
      </c>
      <c r="C3" s="4">
        <f>B3*1.1</f>
        <v>1173.3333333333335</v>
      </c>
      <c r="D3" s="4">
        <f t="shared" ref="D3:D6" si="2">C3*1.2</f>
        <v>1408.0000000000002</v>
      </c>
      <c r="E3" s="5">
        <f t="shared" ref="E3:E6" si="3">R3</f>
        <v>26100000</v>
      </c>
      <c r="F3" s="66">
        <f t="shared" ref="F3:F6" si="4">ROUND((E3/B3),0)</f>
        <v>24469</v>
      </c>
      <c r="G3" s="54">
        <f t="shared" ref="G3:G6" si="5">ROUND((E3/C3),0)</f>
        <v>22244</v>
      </c>
      <c r="H3" s="4">
        <f t="shared" ref="H3:H6" si="6">ROUND((E3/D3),0)</f>
        <v>18537</v>
      </c>
      <c r="I3" s="4" t="e">
        <f>#REF!</f>
        <v>#REF!</v>
      </c>
      <c r="J3" s="4" t="e">
        <f>#REF!</f>
        <v>#REF!</v>
      </c>
      <c r="O3">
        <v>0</v>
      </c>
      <c r="P3" s="27">
        <v>1280</v>
      </c>
      <c r="Q3" s="27">
        <f t="shared" ref="Q3:Q9" si="7">P3/1.2</f>
        <v>1066.6666666666667</v>
      </c>
      <c r="R3" s="2">
        <v>26100000</v>
      </c>
      <c r="S3" s="2"/>
      <c r="T3" s="70"/>
      <c r="U3" s="70"/>
      <c r="V3" s="70"/>
      <c r="W3" s="70"/>
      <c r="X3" s="70"/>
      <c r="Y3" s="70"/>
    </row>
    <row r="4" spans="1:26" ht="15.75" thickBot="1" x14ac:dyDescent="0.3">
      <c r="A4" s="4">
        <f t="shared" si="0"/>
        <v>0</v>
      </c>
      <c r="B4" s="4">
        <f t="shared" si="1"/>
        <v>2500</v>
      </c>
      <c r="C4" s="4">
        <f t="shared" ref="C4:C11" si="8">B4*1.1</f>
        <v>2750</v>
      </c>
      <c r="D4" s="4">
        <f t="shared" si="2"/>
        <v>3300</v>
      </c>
      <c r="E4" s="5">
        <f t="shared" si="3"/>
        <v>80000000</v>
      </c>
      <c r="F4" s="66">
        <f t="shared" si="4"/>
        <v>32000</v>
      </c>
      <c r="G4" s="54">
        <f t="shared" si="5"/>
        <v>29091</v>
      </c>
      <c r="H4" s="4">
        <f t="shared" si="6"/>
        <v>24242</v>
      </c>
      <c r="I4" s="4" t="e">
        <f>#REF!</f>
        <v>#REF!</v>
      </c>
      <c r="J4" s="4" t="e">
        <f>#REF!</f>
        <v>#REF!</v>
      </c>
      <c r="O4">
        <v>0</v>
      </c>
      <c r="P4" s="27">
        <v>3000</v>
      </c>
      <c r="Q4" s="27">
        <f t="shared" si="7"/>
        <v>2500</v>
      </c>
      <c r="R4" s="2">
        <v>80000000</v>
      </c>
      <c r="S4" s="2"/>
    </row>
    <row r="5" spans="1:26" ht="19.5" customHeight="1" x14ac:dyDescent="0.25">
      <c r="A5" s="4">
        <f t="shared" si="0"/>
        <v>0</v>
      </c>
      <c r="B5" s="4">
        <f t="shared" si="1"/>
        <v>2083.3333333333335</v>
      </c>
      <c r="C5" s="4">
        <f t="shared" si="8"/>
        <v>2291.666666666667</v>
      </c>
      <c r="D5" s="4">
        <f t="shared" si="2"/>
        <v>2750.0000000000005</v>
      </c>
      <c r="E5" s="5">
        <f t="shared" si="3"/>
        <v>28000000</v>
      </c>
      <c r="F5" s="4">
        <f t="shared" si="4"/>
        <v>13440</v>
      </c>
      <c r="G5" s="4">
        <f t="shared" si="5"/>
        <v>12218</v>
      </c>
      <c r="H5" s="4">
        <f t="shared" si="6"/>
        <v>10182</v>
      </c>
      <c r="I5" s="4" t="e">
        <f>#REF!</f>
        <v>#REF!</v>
      </c>
      <c r="J5" s="4" t="e">
        <f>#REF!</f>
        <v>#REF!</v>
      </c>
      <c r="O5">
        <v>0</v>
      </c>
      <c r="P5" s="27">
        <v>2500</v>
      </c>
      <c r="Q5" s="27">
        <f t="shared" si="7"/>
        <v>2083.3333333333335</v>
      </c>
      <c r="R5" s="2">
        <v>28000000</v>
      </c>
      <c r="S5" s="2"/>
      <c r="T5" s="49" t="s">
        <v>11</v>
      </c>
      <c r="U5" s="35"/>
      <c r="V5" s="36">
        <v>21000</v>
      </c>
      <c r="W5" s="37" t="s">
        <v>39</v>
      </c>
      <c r="X5" s="10"/>
    </row>
    <row r="6" spans="1:26" ht="37.5" customHeight="1" x14ac:dyDescent="0.25">
      <c r="A6" s="4">
        <f t="shared" si="0"/>
        <v>0</v>
      </c>
      <c r="B6" s="4">
        <f t="shared" si="1"/>
        <v>4500</v>
      </c>
      <c r="C6" s="4">
        <f t="shared" ref="C6" si="9">B6*1.1</f>
        <v>4950</v>
      </c>
      <c r="D6" s="4">
        <f t="shared" si="2"/>
        <v>5940</v>
      </c>
      <c r="E6" s="5">
        <f t="shared" si="3"/>
        <v>180000000</v>
      </c>
      <c r="F6" s="4">
        <f t="shared" si="4"/>
        <v>40000</v>
      </c>
      <c r="G6" s="4">
        <f t="shared" si="5"/>
        <v>36364</v>
      </c>
      <c r="H6" s="4">
        <f t="shared" si="6"/>
        <v>30303</v>
      </c>
      <c r="I6" s="4" t="e">
        <f>#REF!</f>
        <v>#REF!</v>
      </c>
      <c r="J6" s="4" t="e">
        <f>#REF!</f>
        <v>#REF!</v>
      </c>
      <c r="O6">
        <v>0</v>
      </c>
      <c r="P6" s="27">
        <v>5400</v>
      </c>
      <c r="Q6" s="27">
        <f t="shared" si="7"/>
        <v>4500</v>
      </c>
      <c r="R6" s="2">
        <v>180000000</v>
      </c>
      <c r="S6" s="2"/>
      <c r="T6" s="50" t="s">
        <v>12</v>
      </c>
      <c r="U6" s="11"/>
      <c r="V6" s="30">
        <v>2800</v>
      </c>
      <c r="W6" s="12"/>
      <c r="X6" s="10"/>
    </row>
    <row r="7" spans="1:26" ht="15.75" x14ac:dyDescent="0.25">
      <c r="A7" s="4">
        <f t="shared" ref="A7" si="10">N7</f>
        <v>0</v>
      </c>
      <c r="B7" s="4">
        <f t="shared" ref="B7" si="11">Q7</f>
        <v>2500</v>
      </c>
      <c r="C7" s="4">
        <f t="shared" ref="C7" si="12">B7*1.1</f>
        <v>2750</v>
      </c>
      <c r="D7" s="4">
        <f t="shared" ref="D7" si="13">C7*1.2</f>
        <v>3300</v>
      </c>
      <c r="E7" s="5">
        <f t="shared" ref="E7" si="14">R7</f>
        <v>42500000</v>
      </c>
      <c r="F7" s="4">
        <f t="shared" ref="F7" si="15">ROUND((E7/B7),0)</f>
        <v>17000</v>
      </c>
      <c r="G7" s="4">
        <f t="shared" ref="G7" si="16">ROUND((E7/C7),0)</f>
        <v>15455</v>
      </c>
      <c r="H7" s="4">
        <f t="shared" ref="H7" si="17">ROUND((E7/D7),0)</f>
        <v>12879</v>
      </c>
      <c r="I7" s="4" t="e">
        <f>#REF!</f>
        <v>#REF!</v>
      </c>
      <c r="J7" s="4" t="e">
        <f>#REF!</f>
        <v>#REF!</v>
      </c>
      <c r="O7">
        <v>0</v>
      </c>
      <c r="P7" s="27">
        <v>3000</v>
      </c>
      <c r="Q7" s="27">
        <f t="shared" si="7"/>
        <v>2500</v>
      </c>
      <c r="R7" s="2">
        <v>42500000</v>
      </c>
      <c r="S7" s="2"/>
      <c r="T7" s="13" t="s">
        <v>13</v>
      </c>
      <c r="U7" s="11"/>
      <c r="V7" s="30">
        <f>V5-V6</f>
        <v>18200</v>
      </c>
      <c r="W7" s="12"/>
      <c r="X7" s="10"/>
    </row>
    <row r="8" spans="1:26" ht="15.75" x14ac:dyDescent="0.25">
      <c r="A8" s="4">
        <f t="shared" ref="A8:A12" si="18">N8</f>
        <v>0</v>
      </c>
      <c r="B8" s="4">
        <f t="shared" ref="B8:B12" si="19">Q8</f>
        <v>0</v>
      </c>
      <c r="C8" s="4">
        <f t="shared" si="8"/>
        <v>0</v>
      </c>
      <c r="D8" s="4">
        <f t="shared" ref="D8:D12" si="20">C8*1.2</f>
        <v>0</v>
      </c>
      <c r="E8" s="5">
        <f t="shared" ref="E8:E12" si="21">R8</f>
        <v>0</v>
      </c>
      <c r="F8" s="4" t="e">
        <f t="shared" ref="F8:F12" si="22">ROUND((E8/B8),0)</f>
        <v>#DIV/0!</v>
      </c>
      <c r="G8" s="4" t="e">
        <f t="shared" ref="G8:G12" si="23">ROUND((E8/C8),0)</f>
        <v>#DIV/0!</v>
      </c>
      <c r="H8" s="4" t="e">
        <f t="shared" ref="H8:H12" si="24">ROUND((E8/D8),0)</f>
        <v>#DIV/0!</v>
      </c>
      <c r="I8" s="4" t="e">
        <f>#REF!</f>
        <v>#REF!</v>
      </c>
      <c r="J8" s="4" t="e">
        <f>#REF!</f>
        <v>#REF!</v>
      </c>
      <c r="O8">
        <v>0</v>
      </c>
      <c r="P8" s="27">
        <f t="shared" ref="P8:P9" si="25">O8/1.2</f>
        <v>0</v>
      </c>
      <c r="Q8" s="27">
        <f t="shared" si="7"/>
        <v>0</v>
      </c>
      <c r="R8" s="2">
        <v>0</v>
      </c>
      <c r="S8" s="2"/>
      <c r="T8" s="13" t="s">
        <v>14</v>
      </c>
      <c r="U8" s="11"/>
      <c r="V8" s="30">
        <f>V6</f>
        <v>2800</v>
      </c>
      <c r="W8" s="12"/>
      <c r="X8" s="10"/>
    </row>
    <row r="9" spans="1:26" ht="15.75" x14ac:dyDescent="0.25">
      <c r="A9" s="4">
        <f t="shared" si="18"/>
        <v>0</v>
      </c>
      <c r="B9" s="4">
        <f t="shared" si="19"/>
        <v>0</v>
      </c>
      <c r="C9" s="4">
        <f t="shared" si="8"/>
        <v>0</v>
      </c>
      <c r="D9" s="4">
        <f t="shared" si="20"/>
        <v>0</v>
      </c>
      <c r="E9" s="5">
        <f t="shared" si="21"/>
        <v>0</v>
      </c>
      <c r="F9" s="4" t="e">
        <f t="shared" si="22"/>
        <v>#DIV/0!</v>
      </c>
      <c r="G9" s="4" t="e">
        <f t="shared" si="23"/>
        <v>#DIV/0!</v>
      </c>
      <c r="H9" s="4" t="e">
        <f t="shared" si="24"/>
        <v>#DIV/0!</v>
      </c>
      <c r="I9" s="4" t="e">
        <f>#REF!</f>
        <v>#REF!</v>
      </c>
      <c r="J9" s="4" t="e">
        <f>#REF!</f>
        <v>#REF!</v>
      </c>
      <c r="O9">
        <v>0</v>
      </c>
      <c r="P9" s="27">
        <f t="shared" si="25"/>
        <v>0</v>
      </c>
      <c r="Q9" s="27">
        <f t="shared" si="7"/>
        <v>0</v>
      </c>
      <c r="R9" s="2">
        <v>0</v>
      </c>
      <c r="S9" s="2"/>
      <c r="T9" s="13" t="s">
        <v>15</v>
      </c>
      <c r="U9" s="55"/>
      <c r="V9" s="56">
        <f>W9-W10</f>
        <v>34</v>
      </c>
      <c r="W9" s="14">
        <v>2024</v>
      </c>
      <c r="X9" s="42"/>
    </row>
    <row r="10" spans="1:26" ht="15.75" x14ac:dyDescent="0.25">
      <c r="A10" s="4">
        <f t="shared" si="18"/>
        <v>0</v>
      </c>
      <c r="B10" s="4">
        <f t="shared" si="19"/>
        <v>0</v>
      </c>
      <c r="C10" s="4">
        <f t="shared" si="8"/>
        <v>0</v>
      </c>
      <c r="D10" s="4">
        <f t="shared" si="20"/>
        <v>0</v>
      </c>
      <c r="E10" s="5">
        <f t="shared" si="21"/>
        <v>0</v>
      </c>
      <c r="F10" s="4" t="e">
        <f t="shared" si="22"/>
        <v>#DIV/0!</v>
      </c>
      <c r="G10" s="4" t="e">
        <f t="shared" si="23"/>
        <v>#DIV/0!</v>
      </c>
      <c r="H10" s="4" t="e">
        <f t="shared" si="24"/>
        <v>#DIV/0!</v>
      </c>
      <c r="I10" s="4" t="e">
        <f>#REF!</f>
        <v>#REF!</v>
      </c>
      <c r="J10" s="4" t="e">
        <f>#REF!</f>
        <v>#REF!</v>
      </c>
      <c r="O10">
        <v>0</v>
      </c>
      <c r="P10" s="27">
        <f t="shared" ref="P10:P13" si="26">O10/1.2</f>
        <v>0</v>
      </c>
      <c r="Q10" s="27">
        <f t="shared" ref="Q10:Q13" si="27">P10/1.2</f>
        <v>0</v>
      </c>
      <c r="R10" s="2">
        <v>0</v>
      </c>
      <c r="S10" s="2"/>
      <c r="T10" s="13" t="s">
        <v>16</v>
      </c>
      <c r="U10" s="55"/>
      <c r="V10" s="56">
        <f>V11-V9</f>
        <v>26</v>
      </c>
      <c r="W10" s="14">
        <v>1990</v>
      </c>
      <c r="X10" s="42"/>
      <c r="Y10" s="6"/>
      <c r="Z10" s="6"/>
    </row>
    <row r="11" spans="1:26" ht="15.75" x14ac:dyDescent="0.25">
      <c r="A11" s="4">
        <f t="shared" si="18"/>
        <v>0</v>
      </c>
      <c r="B11" s="4">
        <f t="shared" si="19"/>
        <v>0</v>
      </c>
      <c r="C11" s="4">
        <f t="shared" si="8"/>
        <v>0</v>
      </c>
      <c r="D11" s="4">
        <f t="shared" si="20"/>
        <v>0</v>
      </c>
      <c r="E11" s="5">
        <f t="shared" si="21"/>
        <v>0</v>
      </c>
      <c r="F11" s="4" t="e">
        <f t="shared" si="22"/>
        <v>#DIV/0!</v>
      </c>
      <c r="G11" s="4" t="e">
        <f t="shared" si="23"/>
        <v>#DIV/0!</v>
      </c>
      <c r="H11" s="4" t="e">
        <f t="shared" si="24"/>
        <v>#DIV/0!</v>
      </c>
      <c r="I11" s="4" t="e">
        <f>#REF!</f>
        <v>#REF!</v>
      </c>
      <c r="J11" s="4" t="e">
        <f>#REF!</f>
        <v>#REF!</v>
      </c>
      <c r="O11">
        <v>0</v>
      </c>
      <c r="P11" s="27">
        <f t="shared" si="26"/>
        <v>0</v>
      </c>
      <c r="Q11" s="27">
        <f t="shared" si="27"/>
        <v>0</v>
      </c>
      <c r="R11" s="2">
        <v>0</v>
      </c>
      <c r="S11" s="2"/>
      <c r="T11" s="13" t="s">
        <v>17</v>
      </c>
      <c r="U11" s="55"/>
      <c r="V11" s="56">
        <v>60</v>
      </c>
      <c r="W11" s="14"/>
      <c r="X11" s="42"/>
    </row>
    <row r="12" spans="1:26" ht="15.75" x14ac:dyDescent="0.25">
      <c r="A12" s="4">
        <f t="shared" si="18"/>
        <v>0</v>
      </c>
      <c r="B12" s="4">
        <f t="shared" si="19"/>
        <v>0</v>
      </c>
      <c r="C12" s="4">
        <f t="shared" ref="C12" si="28">B12*1.2</f>
        <v>0</v>
      </c>
      <c r="D12" s="4">
        <f t="shared" si="20"/>
        <v>0</v>
      </c>
      <c r="E12" s="5">
        <f t="shared" si="21"/>
        <v>0</v>
      </c>
      <c r="F12" s="4" t="e">
        <f t="shared" si="22"/>
        <v>#DIV/0!</v>
      </c>
      <c r="G12" s="4" t="e">
        <f t="shared" si="23"/>
        <v>#DIV/0!</v>
      </c>
      <c r="H12" s="4" t="e">
        <f t="shared" si="24"/>
        <v>#DIV/0!</v>
      </c>
      <c r="I12" s="4" t="e">
        <f>#REF!</f>
        <v>#REF!</v>
      </c>
      <c r="J12" s="4" t="e">
        <f>#REF!</f>
        <v>#REF!</v>
      </c>
      <c r="O12">
        <v>0</v>
      </c>
      <c r="P12" s="27">
        <f t="shared" si="26"/>
        <v>0</v>
      </c>
      <c r="Q12" s="27">
        <f t="shared" si="27"/>
        <v>0</v>
      </c>
      <c r="R12" s="2">
        <v>0</v>
      </c>
      <c r="S12" s="2"/>
      <c r="T12" s="50" t="s">
        <v>33</v>
      </c>
      <c r="U12" s="55"/>
      <c r="V12" s="56">
        <f>(100-10)*V9/V11</f>
        <v>51</v>
      </c>
      <c r="W12" s="14"/>
      <c r="X12" s="42"/>
    </row>
    <row r="13" spans="1:26" ht="15.75" x14ac:dyDescent="0.25">
      <c r="A13" s="4">
        <f t="shared" ref="A13:A14" si="29">N13</f>
        <v>0</v>
      </c>
      <c r="B13" s="4">
        <f t="shared" ref="B13:B14" si="30">Q13</f>
        <v>0</v>
      </c>
      <c r="C13" s="4">
        <f t="shared" ref="C13:C14" si="31">B13*1.2</f>
        <v>0</v>
      </c>
      <c r="D13" s="4">
        <f t="shared" ref="D13:D14" si="32">C13*1.2</f>
        <v>0</v>
      </c>
      <c r="E13" s="5">
        <f t="shared" ref="E13:E14" si="33">R13</f>
        <v>0</v>
      </c>
      <c r="F13" s="4" t="e">
        <f t="shared" ref="F13:F14" si="34">ROUND((E13/B13),0)</f>
        <v>#DIV/0!</v>
      </c>
      <c r="G13" s="4" t="e">
        <f t="shared" ref="G13:G14" si="35">ROUND((E13/C13),0)</f>
        <v>#DIV/0!</v>
      </c>
      <c r="H13" s="4" t="e">
        <f t="shared" ref="H13:H14" si="36">ROUND((E13/D13),0)</f>
        <v>#DIV/0!</v>
      </c>
      <c r="I13" s="4" t="e">
        <f>#REF!</f>
        <v>#REF!</v>
      </c>
      <c r="J13" s="4" t="e">
        <f>#REF!</f>
        <v>#REF!</v>
      </c>
      <c r="O13">
        <v>0</v>
      </c>
      <c r="P13" s="27">
        <f t="shared" si="26"/>
        <v>0</v>
      </c>
      <c r="Q13" s="27">
        <f t="shared" si="27"/>
        <v>0</v>
      </c>
      <c r="R13" s="2">
        <v>0</v>
      </c>
      <c r="S13" s="2"/>
      <c r="T13" s="13"/>
      <c r="U13" s="57"/>
      <c r="V13" s="56">
        <f>V12%</f>
        <v>0.51</v>
      </c>
      <c r="W13" s="51"/>
      <c r="X13" s="43"/>
    </row>
    <row r="14" spans="1:26" ht="15.75" x14ac:dyDescent="0.25">
      <c r="A14" s="4">
        <f t="shared" si="29"/>
        <v>0</v>
      </c>
      <c r="B14" s="4">
        <f t="shared" si="30"/>
        <v>0</v>
      </c>
      <c r="C14" s="4">
        <f t="shared" si="31"/>
        <v>0</v>
      </c>
      <c r="D14" s="4">
        <f t="shared" si="32"/>
        <v>0</v>
      </c>
      <c r="E14" s="5">
        <f t="shared" si="33"/>
        <v>0</v>
      </c>
      <c r="F14" s="4" t="e">
        <f t="shared" si="34"/>
        <v>#DIV/0!</v>
      </c>
      <c r="G14" s="4" t="e">
        <f t="shared" si="35"/>
        <v>#DIV/0!</v>
      </c>
      <c r="H14" s="4" t="e">
        <f t="shared" si="36"/>
        <v>#DIV/0!</v>
      </c>
      <c r="I14" s="4" t="e">
        <f>#REF!</f>
        <v>#REF!</v>
      </c>
      <c r="J14" s="4" t="e">
        <f>#REF!</f>
        <v>#REF!</v>
      </c>
      <c r="O14">
        <v>0</v>
      </c>
      <c r="P14" s="27">
        <f t="shared" ref="P14" si="37">O14/1.2</f>
        <v>0</v>
      </c>
      <c r="Q14" s="27">
        <f t="shared" ref="Q14" si="38">P14/1.2</f>
        <v>0</v>
      </c>
      <c r="R14" s="2">
        <v>0</v>
      </c>
      <c r="S14" s="2"/>
      <c r="T14" s="13" t="s">
        <v>18</v>
      </c>
      <c r="U14" s="11"/>
      <c r="V14" s="30">
        <f>V8*V13</f>
        <v>1428</v>
      </c>
      <c r="W14" s="12"/>
      <c r="X14" s="10"/>
    </row>
    <row r="15" spans="1:26" ht="36.75" customHeight="1" x14ac:dyDescent="0.25">
      <c r="A15" s="69" t="s">
        <v>26</v>
      </c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25"/>
      <c r="T15" s="13" t="s">
        <v>19</v>
      </c>
      <c r="U15" s="11"/>
      <c r="V15" s="30">
        <f>V8-V14</f>
        <v>1372</v>
      </c>
      <c r="W15" s="12"/>
      <c r="X15" s="10"/>
    </row>
    <row r="16" spans="1:26" ht="15.75" x14ac:dyDescent="0.25">
      <c r="A16" s="4">
        <f t="shared" ref="A16:A18" si="39">N16</f>
        <v>0</v>
      </c>
      <c r="B16" s="4">
        <f t="shared" ref="B16:B18" si="40">Q16</f>
        <v>0</v>
      </c>
      <c r="C16" s="4">
        <f>B16*1.1</f>
        <v>0</v>
      </c>
      <c r="D16" s="4">
        <f t="shared" ref="D16:D18" si="41">C16*1.2</f>
        <v>0</v>
      </c>
      <c r="E16" s="5">
        <f t="shared" ref="E16:E18" si="42">R16</f>
        <v>0</v>
      </c>
      <c r="F16" s="66" t="e">
        <f t="shared" ref="F16:F18" si="43">ROUND((E16/B16),0)</f>
        <v>#DIV/0!</v>
      </c>
      <c r="G16" s="4" t="e">
        <f t="shared" ref="G16:G18" si="44">ROUND((E16/C16),0)</f>
        <v>#DIV/0!</v>
      </c>
      <c r="H16" s="4" t="e">
        <f t="shared" ref="H16:H18" si="45">ROUND((E16/D16),0)</f>
        <v>#DIV/0!</v>
      </c>
      <c r="I16" s="4" t="e">
        <f>#REF!</f>
        <v>#REF!</v>
      </c>
      <c r="J16" s="4" t="e">
        <f>#REF!</f>
        <v>#REF!</v>
      </c>
      <c r="O16">
        <v>0</v>
      </c>
      <c r="P16" s="27">
        <f t="shared" ref="P16:P22" si="46">O16/1.2</f>
        <v>0</v>
      </c>
      <c r="Q16" s="27">
        <f t="shared" ref="Q16:Q22" si="47">P16/1.2</f>
        <v>0</v>
      </c>
      <c r="R16" s="2">
        <v>0</v>
      </c>
      <c r="S16" s="2"/>
      <c r="T16" s="13" t="s">
        <v>13</v>
      </c>
      <c r="U16" s="11"/>
      <c r="V16" s="30">
        <f>V7</f>
        <v>18200</v>
      </c>
      <c r="W16" s="12"/>
      <c r="X16" s="10"/>
    </row>
    <row r="17" spans="1:26" ht="15.75" x14ac:dyDescent="0.25">
      <c r="A17" s="4">
        <f t="shared" si="39"/>
        <v>0</v>
      </c>
      <c r="B17" s="4">
        <f t="shared" si="40"/>
        <v>0</v>
      </c>
      <c r="C17" s="4">
        <f t="shared" ref="C17:C20" si="48">B17*1.1</f>
        <v>0</v>
      </c>
      <c r="D17" s="4">
        <f t="shared" si="41"/>
        <v>0</v>
      </c>
      <c r="E17" s="5">
        <f t="shared" si="42"/>
        <v>0</v>
      </c>
      <c r="F17" s="66" t="e">
        <f t="shared" si="43"/>
        <v>#DIV/0!</v>
      </c>
      <c r="G17" s="4" t="e">
        <f t="shared" si="44"/>
        <v>#DIV/0!</v>
      </c>
      <c r="H17" s="4" t="e">
        <f t="shared" si="45"/>
        <v>#DIV/0!</v>
      </c>
      <c r="I17" s="4" t="e">
        <f>#REF!</f>
        <v>#REF!</v>
      </c>
      <c r="J17" s="4" t="e">
        <f>#REF!</f>
        <v>#REF!</v>
      </c>
      <c r="O17">
        <v>0</v>
      </c>
      <c r="P17" s="27">
        <f t="shared" si="46"/>
        <v>0</v>
      </c>
      <c r="Q17" s="27">
        <f t="shared" si="47"/>
        <v>0</v>
      </c>
      <c r="R17" s="2">
        <v>0</v>
      </c>
      <c r="S17" s="2"/>
      <c r="T17" s="13"/>
      <c r="U17" s="11"/>
      <c r="V17" s="30"/>
      <c r="W17" s="12"/>
      <c r="X17" s="10"/>
    </row>
    <row r="18" spans="1:26" ht="15.75" x14ac:dyDescent="0.25">
      <c r="A18" s="4">
        <f t="shared" si="39"/>
        <v>0</v>
      </c>
      <c r="B18" s="4">
        <f t="shared" si="40"/>
        <v>0</v>
      </c>
      <c r="C18" s="4">
        <f t="shared" si="48"/>
        <v>0</v>
      </c>
      <c r="D18" s="4">
        <f t="shared" si="41"/>
        <v>0</v>
      </c>
      <c r="E18" s="5">
        <f t="shared" si="42"/>
        <v>0</v>
      </c>
      <c r="F18" s="4" t="e">
        <f t="shared" si="43"/>
        <v>#DIV/0!</v>
      </c>
      <c r="G18" s="4" t="e">
        <f t="shared" si="44"/>
        <v>#DIV/0!</v>
      </c>
      <c r="H18" s="4" t="e">
        <f t="shared" si="45"/>
        <v>#DIV/0!</v>
      </c>
      <c r="I18" s="4" t="e">
        <f>#REF!</f>
        <v>#REF!</v>
      </c>
      <c r="J18" s="4" t="e">
        <f>#REF!</f>
        <v>#REF!</v>
      </c>
      <c r="O18">
        <v>0</v>
      </c>
      <c r="P18" s="27">
        <f t="shared" si="46"/>
        <v>0</v>
      </c>
      <c r="Q18" s="27">
        <f t="shared" si="47"/>
        <v>0</v>
      </c>
      <c r="R18" s="2">
        <v>0</v>
      </c>
      <c r="S18" s="2"/>
      <c r="T18" s="13" t="s">
        <v>20</v>
      </c>
      <c r="U18" s="11"/>
      <c r="V18" s="30">
        <f>V16+V15</f>
        <v>19572</v>
      </c>
      <c r="W18" s="12"/>
      <c r="X18" s="10"/>
    </row>
    <row r="19" spans="1:26" ht="15.75" x14ac:dyDescent="0.25">
      <c r="A19" s="4">
        <f t="shared" ref="A19:A26" si="49">N19</f>
        <v>0</v>
      </c>
      <c r="B19" s="4">
        <f t="shared" ref="B19:B26" si="50">Q19</f>
        <v>0</v>
      </c>
      <c r="C19" s="4">
        <f t="shared" si="48"/>
        <v>0</v>
      </c>
      <c r="D19" s="4">
        <f t="shared" ref="D19:D26" si="51">C19*1.2</f>
        <v>0</v>
      </c>
      <c r="E19" s="5">
        <f t="shared" ref="E19:E26" si="52">R19</f>
        <v>0</v>
      </c>
      <c r="F19" s="4" t="e">
        <f t="shared" ref="F19:F26" si="53">ROUND((E19/B19),0)</f>
        <v>#DIV/0!</v>
      </c>
      <c r="G19" s="4" t="e">
        <f t="shared" ref="G19:G26" si="54">ROUND((E19/C19),0)</f>
        <v>#DIV/0!</v>
      </c>
      <c r="H19" s="4" t="e">
        <f t="shared" ref="H19:H26" si="55">ROUND((E19/D19),0)</f>
        <v>#DIV/0!</v>
      </c>
      <c r="I19" s="4" t="e">
        <f>#REF!</f>
        <v>#REF!</v>
      </c>
      <c r="J19" s="4" t="e">
        <f>#REF!</f>
        <v>#REF!</v>
      </c>
      <c r="O19">
        <v>0</v>
      </c>
      <c r="P19" s="27">
        <f t="shared" si="46"/>
        <v>0</v>
      </c>
      <c r="Q19" s="27">
        <f t="shared" si="47"/>
        <v>0</v>
      </c>
      <c r="R19" s="2">
        <v>0</v>
      </c>
      <c r="S19" s="2"/>
      <c r="T19" s="13"/>
      <c r="U19" s="55"/>
      <c r="V19" s="56"/>
      <c r="W19" s="14"/>
      <c r="X19" s="42"/>
      <c r="Y19" s="46"/>
    </row>
    <row r="20" spans="1:26" ht="15.75" x14ac:dyDescent="0.25">
      <c r="A20" s="4">
        <f t="shared" si="49"/>
        <v>0</v>
      </c>
      <c r="B20" s="4">
        <f t="shared" si="50"/>
        <v>0</v>
      </c>
      <c r="C20" s="4">
        <f t="shared" si="48"/>
        <v>0</v>
      </c>
      <c r="D20" s="4">
        <f t="shared" si="51"/>
        <v>0</v>
      </c>
      <c r="E20" s="5">
        <f t="shared" si="52"/>
        <v>0</v>
      </c>
      <c r="F20" s="4" t="e">
        <f t="shared" si="53"/>
        <v>#DIV/0!</v>
      </c>
      <c r="G20" s="4" t="e">
        <f t="shared" si="54"/>
        <v>#DIV/0!</v>
      </c>
      <c r="H20" s="4" t="e">
        <f t="shared" si="55"/>
        <v>#DIV/0!</v>
      </c>
      <c r="I20" s="4" t="e">
        <f>#REF!</f>
        <v>#REF!</v>
      </c>
      <c r="J20" s="4" t="e">
        <f>#REF!</f>
        <v>#REF!</v>
      </c>
      <c r="O20">
        <v>0</v>
      </c>
      <c r="P20" s="27">
        <f t="shared" si="46"/>
        <v>0</v>
      </c>
      <c r="Q20" s="27">
        <f t="shared" si="47"/>
        <v>0</v>
      </c>
      <c r="R20" s="2">
        <v>0</v>
      </c>
      <c r="S20" s="2"/>
      <c r="T20" s="67" t="s">
        <v>37</v>
      </c>
      <c r="U20" s="55"/>
      <c r="V20" s="68">
        <v>2754</v>
      </c>
      <c r="W20" s="14" t="s">
        <v>28</v>
      </c>
      <c r="X20" s="42"/>
    </row>
    <row r="21" spans="1:26" ht="15.75" x14ac:dyDescent="0.25">
      <c r="A21" s="4"/>
      <c r="B21" s="4"/>
      <c r="C21" s="4"/>
      <c r="D21" s="4"/>
      <c r="E21" s="5"/>
      <c r="F21" s="4"/>
      <c r="G21" s="4"/>
      <c r="H21" s="4"/>
      <c r="I21" s="4"/>
      <c r="J21" s="4"/>
      <c r="O21">
        <v>0</v>
      </c>
      <c r="P21" s="27">
        <f t="shared" si="46"/>
        <v>0</v>
      </c>
      <c r="Q21" s="27">
        <f t="shared" si="47"/>
        <v>0</v>
      </c>
      <c r="R21" s="2">
        <v>0</v>
      </c>
      <c r="S21" s="2"/>
      <c r="T21" s="67" t="s">
        <v>40</v>
      </c>
      <c r="U21" s="55"/>
      <c r="V21" s="68">
        <f>880*0.4</f>
        <v>352</v>
      </c>
      <c r="W21" s="14"/>
      <c r="X21" s="42"/>
    </row>
    <row r="22" spans="1:26" ht="15.75" x14ac:dyDescent="0.25">
      <c r="A22" s="4"/>
      <c r="B22" s="4"/>
      <c r="C22" s="4"/>
      <c r="D22" s="4"/>
      <c r="E22" s="5"/>
      <c r="F22" s="4"/>
      <c r="G22" s="4"/>
      <c r="H22" s="4"/>
      <c r="I22" s="4"/>
      <c r="J22" s="4"/>
      <c r="O22">
        <v>0</v>
      </c>
      <c r="P22" s="27">
        <f t="shared" si="46"/>
        <v>0</v>
      </c>
      <c r="Q22" s="27">
        <f t="shared" si="47"/>
        <v>0</v>
      </c>
      <c r="R22" s="2">
        <v>0</v>
      </c>
      <c r="S22" s="2"/>
      <c r="T22" s="52" t="s">
        <v>38</v>
      </c>
      <c r="U22" s="58"/>
      <c r="V22" s="30">
        <f>V20+V21</f>
        <v>3106</v>
      </c>
      <c r="W22" s="14"/>
      <c r="X22" s="42"/>
    </row>
    <row r="23" spans="1:26" ht="15.75" x14ac:dyDescent="0.25">
      <c r="A23" s="4">
        <f t="shared" si="49"/>
        <v>0</v>
      </c>
      <c r="B23" s="4">
        <f t="shared" si="50"/>
        <v>0</v>
      </c>
      <c r="C23" s="4">
        <f t="shared" ref="C23:C26" si="56">B23*1.2</f>
        <v>0</v>
      </c>
      <c r="D23" s="4">
        <f t="shared" si="51"/>
        <v>0</v>
      </c>
      <c r="E23" s="5">
        <f t="shared" si="52"/>
        <v>0</v>
      </c>
      <c r="F23" s="4" t="e">
        <f t="shared" si="53"/>
        <v>#DIV/0!</v>
      </c>
      <c r="G23" s="4" t="e">
        <f t="shared" si="54"/>
        <v>#DIV/0!</v>
      </c>
      <c r="H23" s="8" t="e">
        <f t="shared" si="55"/>
        <v>#DIV/0!</v>
      </c>
      <c r="I23" s="4" t="e">
        <f>#REF!</f>
        <v>#REF!</v>
      </c>
      <c r="J23" s="4" t="e">
        <f>#REF!</f>
        <v>#REF!</v>
      </c>
      <c r="O23">
        <v>0</v>
      </c>
      <c r="P23" s="27">
        <f t="shared" ref="P23:P25" si="57">O23/1.2</f>
        <v>0</v>
      </c>
      <c r="Q23" s="27">
        <f t="shared" ref="Q23:Q25" si="58">P23/1.2</f>
        <v>0</v>
      </c>
      <c r="R23" s="2">
        <v>0</v>
      </c>
      <c r="S23" s="2"/>
      <c r="T23" s="59"/>
      <c r="U23" s="60"/>
      <c r="V23" s="61"/>
      <c r="W23" s="21"/>
      <c r="X23" s="44"/>
    </row>
    <row r="24" spans="1:26" ht="19.5" customHeight="1" x14ac:dyDescent="0.25">
      <c r="A24" s="4">
        <f t="shared" si="49"/>
        <v>0</v>
      </c>
      <c r="B24" s="4">
        <f t="shared" si="50"/>
        <v>0</v>
      </c>
      <c r="C24" s="4">
        <f t="shared" si="56"/>
        <v>0</v>
      </c>
      <c r="D24" s="4">
        <f t="shared" si="51"/>
        <v>0</v>
      </c>
      <c r="E24" s="5">
        <f t="shared" si="52"/>
        <v>0</v>
      </c>
      <c r="F24" s="4" t="e">
        <f t="shared" si="53"/>
        <v>#DIV/0!</v>
      </c>
      <c r="G24" s="8" t="e">
        <f t="shared" si="54"/>
        <v>#DIV/0!</v>
      </c>
      <c r="H24" s="8" t="e">
        <f t="shared" si="55"/>
        <v>#DIV/0!</v>
      </c>
      <c r="I24" s="4" t="e">
        <f>#REF!</f>
        <v>#REF!</v>
      </c>
      <c r="J24" s="4" t="e">
        <f>#REF!</f>
        <v>#REF!</v>
      </c>
      <c r="O24">
        <v>0</v>
      </c>
      <c r="P24" s="27">
        <f t="shared" si="57"/>
        <v>0</v>
      </c>
      <c r="Q24" s="27">
        <f t="shared" si="58"/>
        <v>0</v>
      </c>
      <c r="R24" s="2">
        <v>0</v>
      </c>
      <c r="S24" s="2"/>
      <c r="T24" s="15" t="s">
        <v>29</v>
      </c>
      <c r="U24" s="58"/>
      <c r="V24" s="32">
        <f>V18*V22</f>
        <v>60790632</v>
      </c>
      <c r="W24" s="16"/>
      <c r="X24" s="45"/>
      <c r="Y24" s="9"/>
      <c r="Z24" s="6"/>
    </row>
    <row r="25" spans="1:26" ht="15.75" x14ac:dyDescent="0.25">
      <c r="A25" s="4">
        <f t="shared" si="49"/>
        <v>0</v>
      </c>
      <c r="B25" s="4">
        <f t="shared" si="50"/>
        <v>0</v>
      </c>
      <c r="C25" s="4">
        <f t="shared" si="56"/>
        <v>0</v>
      </c>
      <c r="D25" s="4">
        <f t="shared" si="51"/>
        <v>0</v>
      </c>
      <c r="E25" s="5">
        <f t="shared" si="52"/>
        <v>0</v>
      </c>
      <c r="F25" s="8" t="e">
        <f t="shared" si="53"/>
        <v>#DIV/0!</v>
      </c>
      <c r="G25" s="8" t="e">
        <f t="shared" si="54"/>
        <v>#DIV/0!</v>
      </c>
      <c r="H25" s="8" t="e">
        <f t="shared" si="55"/>
        <v>#DIV/0!</v>
      </c>
      <c r="I25" s="4" t="e">
        <f>#REF!</f>
        <v>#REF!</v>
      </c>
      <c r="J25" s="4" t="e">
        <f>#REF!</f>
        <v>#REF!</v>
      </c>
      <c r="O25">
        <v>0</v>
      </c>
      <c r="P25" s="27">
        <f t="shared" si="57"/>
        <v>0</v>
      </c>
      <c r="Q25" s="27">
        <f t="shared" si="58"/>
        <v>0</v>
      </c>
      <c r="R25" s="2">
        <v>0</v>
      </c>
      <c r="S25" s="2"/>
      <c r="T25" s="17" t="s">
        <v>27</v>
      </c>
      <c r="U25" s="62"/>
      <c r="V25" s="10">
        <f>V24+V22</f>
        <v>60793738</v>
      </c>
      <c r="W25" s="18"/>
      <c r="X25" s="53"/>
      <c r="Y25" s="41"/>
      <c r="Z25" s="6"/>
    </row>
    <row r="26" spans="1:26" ht="15.75" x14ac:dyDescent="0.25">
      <c r="A26" s="4">
        <f t="shared" si="49"/>
        <v>0</v>
      </c>
      <c r="B26" s="4">
        <f t="shared" si="50"/>
        <v>0</v>
      </c>
      <c r="C26" s="4">
        <f t="shared" si="56"/>
        <v>0</v>
      </c>
      <c r="D26" s="4">
        <f t="shared" si="51"/>
        <v>0</v>
      </c>
      <c r="E26" s="5">
        <f t="shared" si="52"/>
        <v>0</v>
      </c>
      <c r="F26" s="8" t="e">
        <f t="shared" si="53"/>
        <v>#DIV/0!</v>
      </c>
      <c r="G26" s="8" t="e">
        <f t="shared" si="54"/>
        <v>#DIV/0!</v>
      </c>
      <c r="H26" s="8" t="e">
        <f t="shared" si="55"/>
        <v>#DIV/0!</v>
      </c>
      <c r="I26" s="4" t="e">
        <f>#REF!</f>
        <v>#REF!</v>
      </c>
      <c r="J26" s="4" t="e">
        <f>#REF!</f>
        <v>#REF!</v>
      </c>
      <c r="O26">
        <v>0</v>
      </c>
      <c r="P26" s="27">
        <f t="shared" ref="P26" si="59">O26/1.2</f>
        <v>0</v>
      </c>
      <c r="Q26" s="27">
        <f t="shared" ref="Q26" si="60">P26/1.2</f>
        <v>0</v>
      </c>
      <c r="R26" s="2">
        <v>0</v>
      </c>
      <c r="S26" s="2"/>
      <c r="T26" s="15" t="s">
        <v>21</v>
      </c>
      <c r="U26" s="58"/>
      <c r="V26" s="10">
        <f>V25*0.9</f>
        <v>54714364.200000003</v>
      </c>
      <c r="W26" s="14"/>
      <c r="X26" s="45"/>
    </row>
    <row r="27" spans="1:26" ht="15.75" x14ac:dyDescent="0.25">
      <c r="T27" s="15" t="s">
        <v>35</v>
      </c>
      <c r="U27" s="58"/>
      <c r="V27" s="32">
        <f>V25*0.8</f>
        <v>48634990.400000006</v>
      </c>
      <c r="W27" s="18"/>
      <c r="X27" s="38"/>
    </row>
    <row r="28" spans="1:26" ht="15.75" x14ac:dyDescent="0.25">
      <c r="T28" s="15" t="s">
        <v>22</v>
      </c>
      <c r="U28" s="58"/>
      <c r="V28" s="32">
        <f>V6*V20</f>
        <v>7711200</v>
      </c>
      <c r="W28" s="19"/>
      <c r="X28" s="38"/>
    </row>
    <row r="29" spans="1:26" ht="38.25" customHeight="1" x14ac:dyDescent="0.25">
      <c r="T29" s="13" t="s">
        <v>23</v>
      </c>
      <c r="U29" s="55"/>
      <c r="V29" s="63"/>
      <c r="W29" s="18"/>
      <c r="X29" s="45"/>
    </row>
    <row r="30" spans="1:26" ht="21" customHeight="1" x14ac:dyDescent="0.25">
      <c r="P30" s="28" t="s">
        <v>30</v>
      </c>
      <c r="Q30" s="29" t="s">
        <v>28</v>
      </c>
      <c r="R30" s="29"/>
      <c r="T30" s="20" t="s">
        <v>24</v>
      </c>
      <c r="U30" s="64"/>
      <c r="V30" s="65">
        <f>V25*0.025/12</f>
        <v>126653.62083333335</v>
      </c>
      <c r="W30" s="21"/>
      <c r="X30" s="6"/>
      <c r="Y30" s="6"/>
    </row>
    <row r="31" spans="1:26" ht="20.25" customHeight="1" thickBot="1" x14ac:dyDescent="0.3">
      <c r="G31" s="6"/>
      <c r="H31" s="6"/>
      <c r="P31" s="47" t="s">
        <v>34</v>
      </c>
      <c r="Q31" s="29"/>
      <c r="R31" s="40"/>
      <c r="T31" s="22"/>
      <c r="U31" s="23"/>
      <c r="V31" s="31"/>
      <c r="W31" s="24"/>
    </row>
    <row r="32" spans="1:26" ht="16.5" x14ac:dyDescent="0.3">
      <c r="C32" s="71" t="s">
        <v>41</v>
      </c>
      <c r="D32" s="72"/>
      <c r="P32" s="48"/>
      <c r="Q32" s="33"/>
      <c r="R32" s="34"/>
    </row>
    <row r="33" spans="3:21" ht="16.5" x14ac:dyDescent="0.3">
      <c r="C33" s="71" t="s">
        <v>42</v>
      </c>
      <c r="D33" s="72">
        <v>2024</v>
      </c>
    </row>
    <row r="34" spans="3:21" ht="33" x14ac:dyDescent="0.3">
      <c r="C34" s="73" t="s">
        <v>43</v>
      </c>
      <c r="D34" s="74">
        <v>1990</v>
      </c>
    </row>
    <row r="35" spans="3:21" ht="16.5" x14ac:dyDescent="0.3">
      <c r="C35" s="75" t="s">
        <v>44</v>
      </c>
      <c r="D35" s="74">
        <f>D33-D34</f>
        <v>34</v>
      </c>
      <c r="U35">
        <f>16000*1.2</f>
        <v>19200</v>
      </c>
    </row>
    <row r="36" spans="3:21" ht="16.5" x14ac:dyDescent="0.3">
      <c r="C36" s="76"/>
      <c r="D36" s="74">
        <f>D35-60</f>
        <v>-26</v>
      </c>
    </row>
    <row r="37" spans="3:21" ht="16.5" x14ac:dyDescent="0.3">
      <c r="C37" s="76" t="s">
        <v>45</v>
      </c>
      <c r="D37" s="77">
        <f>3106*2800</f>
        <v>8696800</v>
      </c>
    </row>
    <row r="38" spans="3:21" ht="16.5" x14ac:dyDescent="0.3">
      <c r="C38" s="76" t="s">
        <v>46</v>
      </c>
      <c r="D38" s="74"/>
    </row>
    <row r="39" spans="3:21" ht="16.5" x14ac:dyDescent="0.3">
      <c r="C39" s="76" t="s">
        <v>47</v>
      </c>
      <c r="D39" s="78">
        <f>100-10</f>
        <v>90</v>
      </c>
    </row>
    <row r="40" spans="3:21" ht="17.25" thickBot="1" x14ac:dyDescent="0.35">
      <c r="C40" s="71" t="s">
        <v>48</v>
      </c>
      <c r="D40" s="74">
        <f>(100-10)*D35/60</f>
        <v>51</v>
      </c>
    </row>
    <row r="41" spans="3:21" ht="16.5" x14ac:dyDescent="0.3">
      <c r="C41" s="71"/>
      <c r="D41" s="79">
        <f>D40%</f>
        <v>0.51</v>
      </c>
      <c r="F41" s="86" t="s">
        <v>37</v>
      </c>
      <c r="G41" s="87"/>
      <c r="H41" s="88">
        <v>2754</v>
      </c>
      <c r="I41" s="89" t="s">
        <v>28</v>
      </c>
    </row>
    <row r="42" spans="3:21" ht="16.5" x14ac:dyDescent="0.3">
      <c r="C42" s="71" t="s">
        <v>49</v>
      </c>
      <c r="D42" s="80">
        <f>ROUND((D37*D41),0)</f>
        <v>4435368</v>
      </c>
      <c r="F42" s="67" t="s">
        <v>40</v>
      </c>
      <c r="G42" s="55"/>
      <c r="H42" s="68">
        <f>880*0.4</f>
        <v>352</v>
      </c>
      <c r="I42" s="14"/>
    </row>
    <row r="43" spans="3:21" ht="17.25" thickBot="1" x14ac:dyDescent="0.35">
      <c r="C43" s="81" t="s">
        <v>56</v>
      </c>
      <c r="D43" s="82">
        <v>3106</v>
      </c>
      <c r="F43" s="90" t="s">
        <v>38</v>
      </c>
      <c r="G43" s="91"/>
      <c r="H43" s="92">
        <f>H41+H42</f>
        <v>3106</v>
      </c>
      <c r="I43" s="93"/>
    </row>
    <row r="44" spans="3:21" ht="16.5" x14ac:dyDescent="0.3">
      <c r="C44" s="76" t="s">
        <v>50</v>
      </c>
      <c r="D44" s="80">
        <v>21000</v>
      </c>
    </row>
    <row r="45" spans="3:21" ht="16.5" x14ac:dyDescent="0.3">
      <c r="C45" s="76" t="s">
        <v>51</v>
      </c>
      <c r="D45" s="80">
        <f>D44*D43</f>
        <v>65226000</v>
      </c>
    </row>
    <row r="46" spans="3:21" ht="16.5" x14ac:dyDescent="0.3">
      <c r="C46" s="83" t="s">
        <v>52</v>
      </c>
      <c r="D46" s="84">
        <f>D45-D42</f>
        <v>60790632</v>
      </c>
    </row>
    <row r="47" spans="3:21" ht="16.5" x14ac:dyDescent="0.3">
      <c r="C47" s="83" t="s">
        <v>53</v>
      </c>
      <c r="D47" s="84">
        <f>D46*0.9</f>
        <v>54711568.800000004</v>
      </c>
    </row>
    <row r="48" spans="3:21" ht="16.5" x14ac:dyDescent="0.3">
      <c r="C48" s="83" t="s">
        <v>54</v>
      </c>
      <c r="D48" s="84">
        <f>D46*0.8</f>
        <v>48632505.600000001</v>
      </c>
    </row>
    <row r="49" spans="3:4" ht="16.5" x14ac:dyDescent="0.3">
      <c r="C49" s="83" t="s">
        <v>55</v>
      </c>
      <c r="D49" s="85">
        <f>D46*0.025/12</f>
        <v>126647.15000000001</v>
      </c>
    </row>
  </sheetData>
  <mergeCells count="4">
    <mergeCell ref="A15:R15"/>
    <mergeCell ref="A2:R2"/>
    <mergeCell ref="T3:Y3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Z2" sqref="Z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6" zoomScale="120" zoomScaleNormal="120" workbookViewId="0">
      <selection activeCell="A14" sqref="A1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Q2" sqref="Q2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4" workbookViewId="0">
      <selection activeCell="V24" sqref="V2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4" zoomScale="90" zoomScaleNormal="90" workbookViewId="0">
      <selection activeCell="U28" sqref="U28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X12" sqref="X1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F2" sqref="AF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2024-06-29T05:36:24Z</dcterms:modified>
</cp:coreProperties>
</file>