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Select Substrate Agency Pvt. Ltd. - Wada\"/>
    </mc:Choice>
  </mc:AlternateContent>
  <xr:revisionPtr revIDLastSave="0" documentId="13_ncr:1_{BEAACA97-3047-4855-8E4D-707833B7040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4" sheetId="8" r:id="rId2"/>
    <sheet name="Sheet5" sheetId="9" r:id="rId3"/>
    <sheet name="Sheet6" sheetId="10" r:id="rId4"/>
    <sheet name="Sheet1" sheetId="11" r:id="rId5"/>
    <sheet name="Sheet2" sheetId="12" r:id="rId6"/>
    <sheet name="Sheet3" sheetId="13" r:id="rId7"/>
  </sheets>
  <calcPr calcId="191029"/>
</workbook>
</file>

<file path=xl/calcChain.xml><?xml version="1.0" encoding="utf-8"?>
<calcChain xmlns="http://schemas.openxmlformats.org/spreadsheetml/2006/main">
  <c r="C38" i="4" l="1"/>
  <c r="C37" i="4"/>
  <c r="J10" i="4"/>
  <c r="J9" i="4"/>
  <c r="J8" i="4"/>
  <c r="G10" i="4"/>
  <c r="G9" i="4"/>
  <c r="G8" i="4"/>
  <c r="M11" i="10"/>
  <c r="AA12" i="9"/>
  <c r="M12" i="9" l="1"/>
  <c r="L11" i="8"/>
  <c r="C10" i="4" l="1"/>
  <c r="C12" i="4" s="1"/>
  <c r="H18" i="4" l="1"/>
  <c r="I18" i="4" s="1"/>
  <c r="O18" i="4"/>
  <c r="J18" i="4" l="1"/>
  <c r="K18" i="4" s="1"/>
  <c r="L18" i="4" s="1"/>
  <c r="N18" i="4" s="1"/>
  <c r="M18" i="4" s="1"/>
  <c r="O17" i="4" l="1"/>
  <c r="H17" i="4"/>
  <c r="J17" i="4" s="1"/>
  <c r="K17" i="4" s="1"/>
  <c r="L17" i="4" s="1"/>
  <c r="N17" i="4" s="1"/>
  <c r="M17" i="4" l="1"/>
  <c r="I17" i="4"/>
  <c r="C119" i="4"/>
  <c r="B88" i="4" l="1"/>
  <c r="B89" i="4" s="1"/>
  <c r="C19" i="4"/>
  <c r="O19" i="4" l="1"/>
  <c r="N19" i="4" l="1"/>
  <c r="M19" i="4" l="1"/>
  <c r="C32" i="4"/>
  <c r="C29" i="4"/>
  <c r="C35" i="4" s="1"/>
  <c r="C39" i="4"/>
  <c r="C33" i="4" l="1"/>
  <c r="C36" i="4" s="1"/>
  <c r="C40" i="4"/>
</calcChain>
</file>

<file path=xl/sharedStrings.xml><?xml version="1.0" encoding="utf-8"?>
<sst xmlns="http://schemas.openxmlformats.org/spreadsheetml/2006/main" count="53" uniqueCount="43">
  <si>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</si>
  <si>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</si>
  <si>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</si>
  <si>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</si>
  <si>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</si>
  <si>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</si>
  <si>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</si>
  <si>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</si>
  <si>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</si>
  <si>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</si>
  <si>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</si>
  <si>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</si>
  <si>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</si>
  <si>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</si>
  <si>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</si>
  <si>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</si>
  <si>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</si>
  <si>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</si>
  <si>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</si>
  <si>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</si>
  <si>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</si>
  <si>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</si>
  <si>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</si>
  <si>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</si>
  <si>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</si>
  <si>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</si>
  <si>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</si>
  <si>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</si>
  <si>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Total Fair Market Value</t>
  </si>
  <si>
    <t>Age Of Build. In Years(approx)</t>
  </si>
  <si>
    <t>Sq.M</t>
  </si>
  <si>
    <t>Structure Value (as per approved plan)</t>
  </si>
  <si>
    <t xml:space="preserve">Built Up Area </t>
  </si>
  <si>
    <t>Per.Sq.M</t>
  </si>
  <si>
    <t>Mezzanine Floor</t>
  </si>
  <si>
    <t>(Sq. Ft.)</t>
  </si>
  <si>
    <t>Structure</t>
  </si>
  <si>
    <t>land area -Gut No. 29</t>
  </si>
  <si>
    <t>land area -Gut No. 35/2</t>
  </si>
  <si>
    <t>Total</t>
  </si>
  <si>
    <t>sq.M</t>
  </si>
  <si>
    <t>per sq.M</t>
  </si>
  <si>
    <t>PER SQ.m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</si>
</sst>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2" fontId="1" fillId="0" borderId="0" xfId="1" applyNumberFormat="1" applyFont="1" applyBorder="1" applyAlignment="1">
      <alignment wrapText="1"/>
    </xf>
    <xf numFmtId="43" fontId="10" fillId="0" borderId="1" xfId="1" applyFont="1" applyBorder="1"/>
    <xf numFmtId="2" fontId="15" fillId="0" borderId="0" xfId="0" applyNumberFormat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0" fontId="0" fillId="2" borderId="0" xfId="0" applyFill="1"/>
    <xf numFmtId="2" fontId="1" fillId="0" borderId="1" xfId="0" applyNumberFormat="1" applyFont="1" applyBorder="1"/>
    <xf numFmtId="43" fontId="6" fillId="0" borderId="0" xfId="1" applyFont="1" applyAlignment="1">
      <alignment vertical="top"/>
    </xf>
    <xf numFmtId="4" fontId="3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2" fontId="1" fillId="0" borderId="0" xfId="1" applyNumberFormat="1" applyFont="1" applyBorder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vertical="top"/>
    </xf>
    <xf numFmtId="43" fontId="8" fillId="0" borderId="0" xfId="1" applyFont="1" applyBorder="1" applyAlignment="1">
      <alignment vertical="top"/>
    </xf>
    <xf numFmtId="0" fontId="8" fillId="0" borderId="0" xfId="0" applyFont="1" applyAlignment="1">
      <alignment horizontal="right" vertical="top"/>
    </xf>
    <xf numFmtId="0" fontId="3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43" fontId="6" fillId="0" borderId="0" xfId="1" applyFont="1" applyBorder="1" applyAlignment="1">
      <alignment vertical="top"/>
    </xf>
    <xf numFmtId="0" fontId="6" fillId="0" borderId="1" xfId="1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6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165" fontId="1" fillId="0" borderId="0" xfId="1" applyNumberFormat="1" applyFont="1"/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85725</xdr:rowOff>
    </xdr:from>
    <xdr:to>
      <xdr:col>15</xdr:col>
      <xdr:colOff>28575</xdr:colOff>
      <xdr:row>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88B2B-9DA8-4A81-A3D5-05B73513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85725"/>
          <a:ext cx="14335125" cy="14382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13</xdr:col>
      <xdr:colOff>10488</xdr:colOff>
      <xdr:row>34</xdr:row>
      <xdr:rowOff>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83301E-96FC-481F-9838-ED67BFD0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5305425"/>
          <a:ext cx="6897063" cy="29341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47624</xdr:rowOff>
    </xdr:from>
    <xdr:to>
      <xdr:col>8</xdr:col>
      <xdr:colOff>514755</xdr:colOff>
      <xdr:row>34</xdr:row>
      <xdr:rowOff>29735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F2AF62-C947-4451-A1CE-88E199E95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4825" y="238124"/>
          <a:ext cx="5191530" cy="62686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11</xdr:col>
      <xdr:colOff>324831</xdr:colOff>
      <xdr:row>40</xdr:row>
      <xdr:rowOff>172531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2CF3AF-6EC9-4270-A05B-A3CF6F501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7030431" cy="7744906"/>
        </a:xfrm>
        <a:prstGeom prst="rect">
          <a:avLst/>
        </a:prstGeom>
      </xdr:spPr>
    </xdr:pic>
    <xdr:clientData/>
  </xdr:twoCellAnchor>
  <xdr:twoCellAnchor editAs="oneCell">
    <xdr:from>
      <xdr:col>13</xdr:col>
      <xdr:colOff>485775</xdr:colOff>
      <xdr:row>0</xdr:row>
      <xdr:rowOff>0</xdr:rowOff>
    </xdr:from>
    <xdr:to>
      <xdr:col>24</xdr:col>
      <xdr:colOff>467658</xdr:colOff>
      <xdr:row>36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B6FB74-8FEF-4DB6-ABAC-FB82A6A0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0"/>
          <a:ext cx="6687483" cy="6992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134305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4ECB8B-E1E3-42FB-B604-AE3816D30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39905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A24C7-D2BB-2995-2CE3-5D6B631C9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CEE9B-87D9-A070-1B34-728F8C2B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41429-DBDB-09E2-7345-92A60FE55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6"/>
  <sheetViews>
    <sheetView tabSelected="1" zoomScaleNormal="100" workbookViewId="0">
      <pane xSplit="3" ySplit="14" topLeftCell="D33" activePane="bottomRight" state="frozen"/>
      <selection pane="topRight" activeCell="C1" sqref="C1"/>
      <selection pane="bottomLeft" activeCell="A7" sqref="A7"/>
      <selection pane="bottomRight" activeCell="C10" sqref="C10"/>
    </sheetView>
  </sheetViews>
  <sheetFormatPr defaultColWidth="20" defaultRowHeight="16.5" x14ac:dyDescent="0.3"/>
  <cols>
    <col min="1" max="1" width="6.7109375" style="1" customWidth="1"/>
    <col min="2" max="2" width="20" style="15" customWidth="1"/>
    <col min="3" max="3" width="16.7109375" style="58" customWidth="1"/>
    <col min="4" max="4" width="8.7109375" style="1" customWidth="1"/>
    <col min="5" max="5" width="9.42578125" style="1" customWidth="1"/>
    <col min="6" max="6" width="20" style="1" customWidth="1"/>
    <col min="7" max="7" width="16.5703125" style="4" customWidth="1"/>
    <col min="8" max="8" width="13.140625" style="4" customWidth="1"/>
    <col min="9" max="9" width="12.42578125" style="4" customWidth="1"/>
    <col min="10" max="10" width="18.42578125" style="4" customWidth="1"/>
    <col min="11" max="11" width="11.7109375" style="1" customWidth="1"/>
    <col min="12" max="12" width="14" style="4" customWidth="1"/>
    <col min="13" max="13" width="17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C1" s="60"/>
    </row>
    <row r="2" spans="2:15" x14ac:dyDescent="0.3">
      <c r="C2" s="60"/>
    </row>
    <row r="3" spans="2:15" x14ac:dyDescent="0.3">
      <c r="C3" s="60"/>
    </row>
    <row r="4" spans="2:15" ht="27.75" customHeight="1" x14ac:dyDescent="0.3">
      <c r="B4" s="88"/>
      <c r="C4" s="88"/>
      <c r="D4" s="88"/>
      <c r="E4" s="88"/>
      <c r="F4" s="88"/>
      <c r="G4" s="88"/>
    </row>
    <row r="5" spans="2:15" ht="36" customHeight="1" x14ac:dyDescent="0.3">
      <c r="B5" s="90"/>
      <c r="C5" s="91"/>
      <c r="D5" s="91"/>
      <c r="E5" s="91"/>
      <c r="F5" s="91"/>
      <c r="G5" s="91"/>
      <c r="H5" s="91"/>
      <c r="I5" s="91"/>
      <c r="J5" s="92"/>
      <c r="L5" s="1"/>
    </row>
    <row r="6" spans="2:15" ht="17.25" customHeight="1" x14ac:dyDescent="0.3">
      <c r="B6" s="62"/>
      <c r="C6" s="62"/>
      <c r="D6" s="62"/>
      <c r="E6" s="62"/>
      <c r="F6" s="62"/>
      <c r="G6" s="62"/>
      <c r="H6" s="62"/>
      <c r="I6" s="1"/>
      <c r="J6" s="1"/>
      <c r="L6" s="1"/>
    </row>
    <row r="7" spans="2:15" ht="15.75" customHeight="1" x14ac:dyDescent="0.3">
      <c r="B7" s="6" t="s">
        <v>11</v>
      </c>
      <c r="C7" s="50"/>
    </row>
    <row r="8" spans="2:15" x14ac:dyDescent="0.3">
      <c r="B8" s="11" t="s">
        <v>37</v>
      </c>
      <c r="C8" s="59">
        <v>17680</v>
      </c>
      <c r="D8" s="35" t="s">
        <v>30</v>
      </c>
      <c r="F8" s="1">
        <v>950</v>
      </c>
      <c r="G8" s="93">
        <f>C8*F8</f>
        <v>16796000</v>
      </c>
      <c r="H8" s="1"/>
      <c r="I8" s="1">
        <v>930</v>
      </c>
      <c r="J8" s="93">
        <f>C8*I8</f>
        <v>16442400</v>
      </c>
      <c r="K8" s="4"/>
      <c r="M8" s="4"/>
      <c r="N8" s="1"/>
      <c r="O8" s="1"/>
    </row>
    <row r="9" spans="2:15" x14ac:dyDescent="0.3">
      <c r="B9" s="11" t="s">
        <v>38</v>
      </c>
      <c r="C9" s="59">
        <v>6532</v>
      </c>
      <c r="D9" s="35"/>
      <c r="F9" s="1">
        <v>950</v>
      </c>
      <c r="G9" s="93">
        <f>C9*F9</f>
        <v>6205400</v>
      </c>
      <c r="H9" s="1"/>
      <c r="I9" s="1">
        <v>930</v>
      </c>
      <c r="J9" s="93">
        <f>C9*I9</f>
        <v>6074760</v>
      </c>
      <c r="K9" s="4"/>
      <c r="M9" s="4"/>
      <c r="N9" s="1"/>
      <c r="O9" s="1"/>
    </row>
    <row r="10" spans="2:15" x14ac:dyDescent="0.3">
      <c r="B10" s="11" t="s">
        <v>39</v>
      </c>
      <c r="C10" s="59">
        <f>C8+C9</f>
        <v>24212</v>
      </c>
      <c r="D10" s="35"/>
      <c r="F10" s="59" t="s">
        <v>39</v>
      </c>
      <c r="G10" s="93">
        <f>SUM(G8:G9)</f>
        <v>23001400</v>
      </c>
      <c r="H10" s="1"/>
      <c r="I10" s="59" t="s">
        <v>39</v>
      </c>
      <c r="J10" s="93">
        <f>SUM(J8:J9)</f>
        <v>22517160</v>
      </c>
      <c r="K10" s="4"/>
      <c r="M10" s="4"/>
      <c r="N10" s="1"/>
      <c r="O10" s="1"/>
    </row>
    <row r="11" spans="2:15" x14ac:dyDescent="0.3">
      <c r="B11" s="12" t="s">
        <v>5</v>
      </c>
      <c r="C11" s="51">
        <v>950</v>
      </c>
      <c r="D11" s="13"/>
      <c r="F11" s="65"/>
      <c r="G11" s="65"/>
      <c r="H11" s="65"/>
      <c r="K11" s="4"/>
      <c r="M11" s="4"/>
      <c r="N11" s="1"/>
      <c r="O11" s="1"/>
    </row>
    <row r="12" spans="2:15" x14ac:dyDescent="0.3">
      <c r="B12" s="67" t="s">
        <v>16</v>
      </c>
      <c r="C12" s="61">
        <f>C11*C10</f>
        <v>23001400</v>
      </c>
      <c r="D12" s="68"/>
      <c r="F12" s="17"/>
      <c r="G12" s="19"/>
      <c r="H12" s="1"/>
      <c r="K12" s="4"/>
      <c r="M12" s="4"/>
      <c r="N12" s="1"/>
      <c r="O12" s="1"/>
    </row>
    <row r="13" spans="2:15" ht="33" customHeight="1" x14ac:dyDescent="0.3">
      <c r="B13" s="89" t="s">
        <v>31</v>
      </c>
      <c r="C13" s="89"/>
      <c r="E13" s="16"/>
    </row>
    <row r="14" spans="2:15" s="2" customFormat="1" ht="38.25" x14ac:dyDescent="0.2">
      <c r="B14" s="36" t="s">
        <v>17</v>
      </c>
      <c r="C14" s="53" t="s">
        <v>32</v>
      </c>
      <c r="D14" s="36" t="s">
        <v>0</v>
      </c>
      <c r="E14" s="36" t="s">
        <v>1</v>
      </c>
      <c r="F14" s="36" t="s">
        <v>2</v>
      </c>
      <c r="G14" s="36" t="s">
        <v>18</v>
      </c>
      <c r="H14" s="36" t="s">
        <v>29</v>
      </c>
      <c r="I14" s="36" t="s">
        <v>19</v>
      </c>
      <c r="J14" s="36" t="s">
        <v>3</v>
      </c>
      <c r="K14" s="36" t="s">
        <v>4</v>
      </c>
      <c r="L14" s="36" t="s">
        <v>14</v>
      </c>
      <c r="M14" s="36" t="s">
        <v>20</v>
      </c>
      <c r="N14" s="36" t="s">
        <v>15</v>
      </c>
      <c r="O14" s="36" t="s">
        <v>21</v>
      </c>
    </row>
    <row r="15" spans="2:15" s="21" customFormat="1" x14ac:dyDescent="0.2">
      <c r="B15" s="20"/>
      <c r="C15" s="53" t="s">
        <v>35</v>
      </c>
      <c r="D15" s="36"/>
      <c r="E15" s="36"/>
      <c r="F15" s="36"/>
      <c r="G15" s="3" t="s">
        <v>22</v>
      </c>
      <c r="H15" s="36"/>
      <c r="I15" s="36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5" s="21" customFormat="1" x14ac:dyDescent="0.2">
      <c r="B16" s="20" t="s">
        <v>36</v>
      </c>
      <c r="C16" s="53"/>
      <c r="D16" s="36"/>
      <c r="E16" s="36"/>
      <c r="F16" s="36"/>
      <c r="G16" s="3"/>
      <c r="H16" s="36"/>
      <c r="I16" s="36"/>
      <c r="J16" s="3"/>
      <c r="K16" s="3"/>
      <c r="L16" s="3"/>
      <c r="M16" s="3"/>
      <c r="N16" s="3"/>
      <c r="O16" s="3"/>
    </row>
    <row r="17" spans="2:15" s="21" customFormat="1" x14ac:dyDescent="0.3">
      <c r="B17" s="43"/>
      <c r="C17" s="70"/>
      <c r="D17" s="43">
        <v>0</v>
      </c>
      <c r="E17" s="22">
        <v>2024</v>
      </c>
      <c r="F17" s="38">
        <v>50</v>
      </c>
      <c r="G17" s="38"/>
      <c r="H17" s="38">
        <f t="shared" ref="H17" si="0">E17-D17</f>
        <v>2024</v>
      </c>
      <c r="I17" s="38">
        <f t="shared" ref="I17" si="1">F17-H17</f>
        <v>-1974</v>
      </c>
      <c r="J17" s="38">
        <f t="shared" ref="J17" si="2">IF(H17&gt;=5,90*H17/F17,0)</f>
        <v>3643.2</v>
      </c>
      <c r="K17" s="38">
        <f t="shared" ref="K17" si="3">G17/100*J17</f>
        <v>0</v>
      </c>
      <c r="L17" s="38">
        <f t="shared" ref="L17" si="4">ROUND((G17-K17),0)</f>
        <v>0</v>
      </c>
      <c r="M17" s="38">
        <f t="shared" ref="M17" si="5">O17-N17</f>
        <v>0</v>
      </c>
      <c r="N17" s="38">
        <f t="shared" ref="N17" si="6">ROUND(L17*C17,0)</f>
        <v>0</v>
      </c>
      <c r="O17" s="38">
        <f t="shared" ref="O17" si="7">ROUND(G17*C17,0)</f>
        <v>0</v>
      </c>
    </row>
    <row r="18" spans="2:15" s="21" customFormat="1" x14ac:dyDescent="0.3">
      <c r="B18" s="43" t="s">
        <v>34</v>
      </c>
      <c r="C18" s="70"/>
      <c r="D18" s="43"/>
      <c r="E18" s="22">
        <v>2024</v>
      </c>
      <c r="F18" s="38">
        <v>50</v>
      </c>
      <c r="G18" s="38"/>
      <c r="H18" s="38">
        <f t="shared" ref="H18" si="8">E18-D18</f>
        <v>2024</v>
      </c>
      <c r="I18" s="38">
        <f t="shared" ref="I18" si="9">F18-H18</f>
        <v>-1974</v>
      </c>
      <c r="J18" s="38">
        <f t="shared" ref="J18" si="10">IF(H18&gt;=5,90*H18/F18,0)</f>
        <v>3643.2</v>
      </c>
      <c r="K18" s="38">
        <f t="shared" ref="K18" si="11">G18/100*J18</f>
        <v>0</v>
      </c>
      <c r="L18" s="38">
        <f t="shared" ref="L18" si="12">ROUND((G18-K18),0)</f>
        <v>0</v>
      </c>
      <c r="M18" s="38">
        <f t="shared" ref="M18" si="13">O18-N18</f>
        <v>0</v>
      </c>
      <c r="N18" s="38">
        <f t="shared" ref="N18" si="14">ROUND(L18*C18,0)</f>
        <v>0</v>
      </c>
      <c r="O18" s="38">
        <f t="shared" ref="O18" si="15">ROUND(G18*C18,0)</f>
        <v>0</v>
      </c>
    </row>
    <row r="19" spans="2:15" s="25" customFormat="1" x14ac:dyDescent="0.3">
      <c r="B19" s="24"/>
      <c r="C19" s="54">
        <f>SUM(C17:C18)</f>
        <v>0</v>
      </c>
      <c r="D19" s="82"/>
      <c r="E19" s="41"/>
      <c r="F19" s="39"/>
      <c r="G19" s="38"/>
      <c r="H19" s="40"/>
      <c r="I19" s="40"/>
      <c r="J19" s="40"/>
      <c r="K19" s="40"/>
      <c r="L19" s="40"/>
      <c r="M19" s="42">
        <f>SUM(M17:M18)</f>
        <v>0</v>
      </c>
      <c r="N19" s="42">
        <f>SUM(N17:N18)</f>
        <v>0</v>
      </c>
      <c r="O19" s="42">
        <f>SUM(O17:O18)</f>
        <v>0</v>
      </c>
    </row>
    <row r="20" spans="2:15" s="25" customFormat="1" ht="18.75" customHeight="1" x14ac:dyDescent="0.3">
      <c r="B20" s="44"/>
      <c r="C20" s="55"/>
      <c r="D20" s="45"/>
      <c r="E20" s="45"/>
      <c r="F20" s="46"/>
      <c r="G20" s="47"/>
      <c r="H20" s="48"/>
      <c r="I20" s="48"/>
      <c r="J20" s="48"/>
      <c r="K20" s="48"/>
      <c r="L20" s="48"/>
      <c r="M20" s="49"/>
      <c r="N20" s="49"/>
      <c r="O20" s="49"/>
    </row>
    <row r="21" spans="2:15" x14ac:dyDescent="0.3">
      <c r="B21" s="83" t="s">
        <v>23</v>
      </c>
      <c r="C21" s="83"/>
      <c r="D21" s="23"/>
      <c r="E21" s="23"/>
      <c r="F21" s="14"/>
      <c r="G21" s="72"/>
      <c r="H21" s="73"/>
      <c r="I21" s="1"/>
      <c r="J21" s="1"/>
      <c r="L21" s="1"/>
      <c r="N21" s="1"/>
      <c r="O21" s="1"/>
    </row>
    <row r="22" spans="2:15" x14ac:dyDescent="0.3">
      <c r="B22" s="11" t="s">
        <v>24</v>
      </c>
      <c r="C22" s="63"/>
      <c r="D22" s="23"/>
      <c r="E22" s="4"/>
      <c r="F22" s="72"/>
      <c r="H22" s="73"/>
      <c r="I22" s="1"/>
      <c r="J22" s="10"/>
      <c r="L22" s="74"/>
      <c r="M22"/>
      <c r="N22" s="1"/>
      <c r="O22" s="1"/>
    </row>
    <row r="23" spans="2:15" x14ac:dyDescent="0.3">
      <c r="B23" s="12" t="s">
        <v>5</v>
      </c>
      <c r="C23" s="64"/>
      <c r="D23" s="23"/>
      <c r="E23" s="23"/>
      <c r="G23" s="73"/>
      <c r="H23" s="73"/>
      <c r="I23" s="25"/>
      <c r="J23" s="75"/>
      <c r="L23" s="74"/>
      <c r="M23"/>
      <c r="N23" s="18"/>
      <c r="O23" s="1"/>
    </row>
    <row r="24" spans="2:15" x14ac:dyDescent="0.3">
      <c r="B24" s="12" t="s">
        <v>6</v>
      </c>
      <c r="C24" s="63"/>
      <c r="D24" s="23"/>
      <c r="E24" s="23"/>
      <c r="G24" s="73"/>
      <c r="H24" s="73"/>
      <c r="I24" s="1"/>
      <c r="J24" s="75"/>
      <c r="L24" s="74"/>
      <c r="M24"/>
      <c r="N24" s="18"/>
      <c r="O24" s="1"/>
    </row>
    <row r="25" spans="2:15" x14ac:dyDescent="0.3">
      <c r="B25" s="26"/>
      <c r="C25" s="56"/>
      <c r="D25" s="23"/>
      <c r="E25" s="76"/>
      <c r="F25" s="10"/>
      <c r="G25" s="77"/>
      <c r="H25" s="78"/>
      <c r="I25" s="1"/>
      <c r="J25" s="75"/>
      <c r="L25" s="74"/>
      <c r="M25"/>
      <c r="N25" s="1"/>
      <c r="O25" s="1"/>
    </row>
    <row r="26" spans="2:15" ht="16.5" customHeight="1" x14ac:dyDescent="0.3">
      <c r="B26" s="84" t="s">
        <v>13</v>
      </c>
      <c r="C26" s="85"/>
      <c r="D26" s="23"/>
      <c r="E26" s="79"/>
      <c r="F26" s="10"/>
      <c r="G26" s="1"/>
      <c r="H26" s="74"/>
      <c r="I26" s="1"/>
      <c r="J26" s="25"/>
      <c r="M26"/>
      <c r="N26" s="1"/>
      <c r="O26" s="1"/>
    </row>
    <row r="27" spans="2:15" x14ac:dyDescent="0.3">
      <c r="B27" s="11" t="s">
        <v>9</v>
      </c>
      <c r="C27" s="52"/>
      <c r="D27" s="27"/>
      <c r="E27" s="4"/>
      <c r="F27" s="75"/>
      <c r="G27" s="1"/>
      <c r="H27" s="74"/>
      <c r="I27" s="1"/>
      <c r="J27" s="75"/>
      <c r="M27"/>
      <c r="N27" s="1"/>
      <c r="O27" s="1"/>
    </row>
    <row r="28" spans="2:15" x14ac:dyDescent="0.3">
      <c r="B28" s="12" t="s">
        <v>5</v>
      </c>
      <c r="C28" s="51"/>
      <c r="D28" s="16"/>
      <c r="E28" s="4"/>
      <c r="F28" s="75"/>
      <c r="G28" s="1"/>
      <c r="H28" s="74"/>
      <c r="I28" s="1"/>
      <c r="J28" s="75"/>
      <c r="M28"/>
      <c r="N28" s="1"/>
      <c r="O28" s="1"/>
    </row>
    <row r="29" spans="2:15" x14ac:dyDescent="0.3">
      <c r="B29" s="12" t="s">
        <v>6</v>
      </c>
      <c r="C29" s="52">
        <f>ROUND((C27*C28),0)</f>
        <v>0</v>
      </c>
      <c r="D29" s="5"/>
      <c r="E29" s="4"/>
      <c r="F29" s="75"/>
      <c r="G29" s="1"/>
      <c r="H29" s="74"/>
      <c r="I29" s="1"/>
      <c r="J29" s="80"/>
      <c r="K29" s="25"/>
      <c r="L29" s="74"/>
      <c r="M29"/>
      <c r="N29" s="1"/>
      <c r="O29" s="1"/>
    </row>
    <row r="30" spans="2:15" x14ac:dyDescent="0.3">
      <c r="C30" s="57"/>
      <c r="D30" s="5"/>
      <c r="E30" s="5"/>
      <c r="G30" s="1"/>
      <c r="I30" s="74"/>
      <c r="J30" s="66"/>
      <c r="K30" s="81"/>
      <c r="L30" s="74"/>
      <c r="M30"/>
    </row>
    <row r="31" spans="2:15" x14ac:dyDescent="0.3">
      <c r="B31" s="86"/>
      <c r="C31" s="87"/>
      <c r="D31" s="10"/>
      <c r="E31" s="4"/>
      <c r="G31" s="1"/>
      <c r="I31" s="74"/>
      <c r="J31" s="66"/>
      <c r="K31" s="81"/>
      <c r="L31" s="74"/>
      <c r="M31"/>
      <c r="N31" s="1"/>
      <c r="O31" s="1"/>
    </row>
    <row r="32" spans="2:15" x14ac:dyDescent="0.3">
      <c r="B32" s="28" t="s">
        <v>11</v>
      </c>
      <c r="C32" s="52">
        <f>C12</f>
        <v>23001400</v>
      </c>
      <c r="D32" s="8"/>
      <c r="E32" s="8"/>
      <c r="G32" s="1"/>
      <c r="J32" s="66"/>
      <c r="K32" s="81"/>
      <c r="L32" s="74"/>
      <c r="M32"/>
      <c r="N32" s="1"/>
      <c r="O32" s="1"/>
    </row>
    <row r="33" spans="2:16" x14ac:dyDescent="0.3">
      <c r="B33" s="28" t="s">
        <v>12</v>
      </c>
      <c r="C33" s="52">
        <f>N19</f>
        <v>0</v>
      </c>
      <c r="D33" s="8"/>
      <c r="E33" s="8"/>
      <c r="F33" s="80"/>
      <c r="G33" s="25"/>
      <c r="H33" s="74"/>
      <c r="J33" s="66"/>
      <c r="K33" s="81"/>
      <c r="L33" s="74"/>
      <c r="M33"/>
      <c r="N33" s="1"/>
      <c r="P33" s="4"/>
    </row>
    <row r="34" spans="2:16" ht="33" x14ac:dyDescent="0.3">
      <c r="B34" s="28" t="s">
        <v>25</v>
      </c>
      <c r="C34" s="52"/>
      <c r="D34" s="8"/>
      <c r="E34" s="8"/>
      <c r="F34" s="66"/>
      <c r="G34" s="81"/>
      <c r="H34" s="74"/>
      <c r="I34" s="1"/>
      <c r="J34" s="66"/>
      <c r="K34" s="81"/>
      <c r="L34" s="74"/>
      <c r="M34"/>
      <c r="N34" s="1"/>
      <c r="O34" s="1"/>
    </row>
    <row r="35" spans="2:16" x14ac:dyDescent="0.3">
      <c r="B35" s="28" t="s">
        <v>10</v>
      </c>
      <c r="C35" s="52">
        <f>C29</f>
        <v>0</v>
      </c>
      <c r="D35" s="8"/>
      <c r="E35" s="8"/>
      <c r="F35" s="10"/>
      <c r="G35" s="9"/>
      <c r="H35" s="1"/>
      <c r="J35" s="66"/>
      <c r="K35" s="71"/>
      <c r="L35" s="50"/>
      <c r="M35"/>
      <c r="N35" s="1"/>
      <c r="O35" s="1"/>
    </row>
    <row r="36" spans="2:16" ht="33" x14ac:dyDescent="0.3">
      <c r="B36" s="29" t="s">
        <v>28</v>
      </c>
      <c r="C36" s="61">
        <f>C32+C33+C34+C35</f>
        <v>23001400</v>
      </c>
      <c r="D36" s="7"/>
      <c r="E36" s="4"/>
      <c r="F36" s="66"/>
      <c r="G36" s="1"/>
      <c r="H36" s="1"/>
      <c r="J36" s="10"/>
      <c r="K36" s="9"/>
      <c r="L36" s="1"/>
      <c r="M36"/>
      <c r="N36" s="1"/>
      <c r="O36" s="1"/>
    </row>
    <row r="37" spans="2:16" x14ac:dyDescent="0.3">
      <c r="B37" s="29" t="s">
        <v>7</v>
      </c>
      <c r="C37" s="61">
        <f>ROUND(C36*0.85,0)</f>
        <v>19551190</v>
      </c>
      <c r="D37" s="7"/>
      <c r="E37" s="4"/>
      <c r="G37" s="1"/>
      <c r="H37" s="1"/>
      <c r="J37" s="66"/>
      <c r="L37" s="1"/>
      <c r="M37"/>
      <c r="N37" s="1"/>
      <c r="O37" s="1"/>
    </row>
    <row r="38" spans="2:16" x14ac:dyDescent="0.3">
      <c r="B38" s="29" t="s">
        <v>8</v>
      </c>
      <c r="C38" s="61">
        <f>MROUND(C36*70%,1)</f>
        <v>16100980</v>
      </c>
      <c r="D38" s="7"/>
      <c r="E38" s="4"/>
      <c r="F38" s="14"/>
      <c r="G38" s="14"/>
      <c r="J38" s="1"/>
      <c r="L38" s="1"/>
      <c r="M38"/>
      <c r="N38" s="1"/>
      <c r="O38" s="1"/>
    </row>
    <row r="39" spans="2:16" x14ac:dyDescent="0.3">
      <c r="B39" s="29" t="s">
        <v>26</v>
      </c>
      <c r="C39" s="61">
        <f>O19</f>
        <v>0</v>
      </c>
      <c r="D39" s="4"/>
      <c r="E39" s="4"/>
      <c r="F39" s="4"/>
      <c r="J39" s="14"/>
      <c r="K39" s="14"/>
      <c r="M39"/>
      <c r="N39" s="1"/>
      <c r="O39" s="1"/>
    </row>
    <row r="40" spans="2:16" x14ac:dyDescent="0.3">
      <c r="B40" s="28" t="s">
        <v>27</v>
      </c>
      <c r="C40" s="61">
        <f>D12+N19</f>
        <v>0</v>
      </c>
      <c r="D40" s="4"/>
      <c r="E40" s="4"/>
      <c r="F40" s="4"/>
      <c r="J40" s="10"/>
      <c r="K40"/>
      <c r="L40"/>
      <c r="M40"/>
      <c r="N40" s="1"/>
      <c r="O40" s="1"/>
    </row>
    <row r="41" spans="2:16" x14ac:dyDescent="0.3">
      <c r="B41" s="1"/>
      <c r="F41" s="66"/>
      <c r="J41"/>
      <c r="L41" s="1"/>
      <c r="M41"/>
    </row>
    <row r="42" spans="2:16" x14ac:dyDescent="0.3">
      <c r="B42" s="1"/>
      <c r="F42" s="66"/>
      <c r="J42"/>
      <c r="K42"/>
      <c r="L42"/>
      <c r="M42"/>
    </row>
    <row r="43" spans="2:16" x14ac:dyDescent="0.3">
      <c r="B43" s="1"/>
      <c r="M43" s="31"/>
    </row>
    <row r="44" spans="2:16" x14ac:dyDescent="0.3">
      <c r="B44" s="1"/>
      <c r="M44" s="31"/>
    </row>
    <row r="45" spans="2:16" x14ac:dyDescent="0.3">
      <c r="B45" s="1"/>
      <c r="M45" s="31"/>
    </row>
    <row r="46" spans="2:16" x14ac:dyDescent="0.3">
      <c r="B46" s="1"/>
      <c r="M46" s="31"/>
    </row>
    <row r="47" spans="2:16" x14ac:dyDescent="0.3">
      <c r="B47" s="1"/>
      <c r="M47" s="31"/>
    </row>
    <row r="48" spans="2:16" x14ac:dyDescent="0.3">
      <c r="B48" s="1"/>
      <c r="M48" s="31"/>
    </row>
    <row r="49" spans="2:11" x14ac:dyDescent="0.3">
      <c r="B49" s="1"/>
    </row>
    <row r="50" spans="2:11" x14ac:dyDescent="0.3">
      <c r="B50" s="1"/>
    </row>
    <row r="51" spans="2:11" x14ac:dyDescent="0.3">
      <c r="B51" s="1"/>
      <c r="C51" s="50"/>
    </row>
    <row r="52" spans="2:11" x14ac:dyDescent="0.3">
      <c r="B52" s="1"/>
      <c r="C52" s="50"/>
    </row>
    <row r="53" spans="2:11" x14ac:dyDescent="0.3">
      <c r="B53" s="1"/>
      <c r="C53" s="50"/>
    </row>
    <row r="54" spans="2:11" x14ac:dyDescent="0.3">
      <c r="B54" s="1"/>
    </row>
    <row r="55" spans="2:11" x14ac:dyDescent="0.3">
      <c r="B55" s="1"/>
      <c r="C55" s="50"/>
    </row>
    <row r="56" spans="2:11" x14ac:dyDescent="0.3">
      <c r="B56" s="1"/>
      <c r="C56" s="50"/>
      <c r="G56" s="14"/>
    </row>
    <row r="57" spans="2:11" x14ac:dyDescent="0.3">
      <c r="B57" s="1"/>
      <c r="C57" s="50"/>
    </row>
    <row r="58" spans="2:11" x14ac:dyDescent="0.3">
      <c r="B58" s="1"/>
      <c r="C58" s="50"/>
    </row>
    <row r="59" spans="2:11" x14ac:dyDescent="0.3">
      <c r="B59" s="1"/>
      <c r="C59" s="50"/>
    </row>
    <row r="60" spans="2:11" x14ac:dyDescent="0.3">
      <c r="B60" s="1"/>
      <c r="C60" s="50"/>
      <c r="G60" s="32"/>
      <c r="H60" s="32"/>
      <c r="I60" s="32"/>
      <c r="J60" s="32"/>
      <c r="K60" s="6"/>
    </row>
    <row r="61" spans="2:11" x14ac:dyDescent="0.3">
      <c r="B61" s="1"/>
      <c r="C61" s="50"/>
      <c r="G61" s="30"/>
      <c r="H61" s="1"/>
      <c r="I61" s="30"/>
      <c r="J61" s="30"/>
    </row>
    <row r="62" spans="2:11" x14ac:dyDescent="0.3">
      <c r="B62" s="1"/>
      <c r="C62" s="50"/>
      <c r="G62" s="30"/>
      <c r="H62" s="30"/>
      <c r="I62" s="37"/>
      <c r="J62" s="37"/>
    </row>
    <row r="63" spans="2:11" x14ac:dyDescent="0.3">
      <c r="G63" s="30"/>
      <c r="H63" s="30"/>
      <c r="I63" s="30"/>
      <c r="J63" s="30"/>
    </row>
    <row r="64" spans="2:11" x14ac:dyDescent="0.3">
      <c r="G64" s="30"/>
      <c r="H64" s="33"/>
      <c r="I64" s="30"/>
      <c r="J64" s="30"/>
    </row>
    <row r="65" spans="2:10" x14ac:dyDescent="0.3">
      <c r="G65" s="30"/>
      <c r="H65" s="30"/>
      <c r="I65" s="30"/>
      <c r="J65" s="30"/>
    </row>
    <row r="66" spans="2:10" x14ac:dyDescent="0.3">
      <c r="B66" s="1"/>
      <c r="C66" s="50"/>
      <c r="G66" s="30"/>
      <c r="H66" s="30"/>
      <c r="I66" s="30"/>
      <c r="J66" s="30"/>
    </row>
    <row r="67" spans="2:10" x14ac:dyDescent="0.3">
      <c r="B67" s="1"/>
      <c r="C67" s="50"/>
      <c r="G67" s="30"/>
      <c r="H67" s="30"/>
      <c r="I67" s="30"/>
      <c r="J67" s="30"/>
    </row>
    <row r="68" spans="2:10" x14ac:dyDescent="0.3">
      <c r="B68" s="1"/>
      <c r="C68" s="50"/>
      <c r="G68" s="30"/>
      <c r="H68" s="30"/>
      <c r="I68" s="30"/>
      <c r="J68" s="30"/>
    </row>
    <row r="69" spans="2:10" x14ac:dyDescent="0.3">
      <c r="B69" s="1"/>
      <c r="C69" s="50"/>
      <c r="G69" s="30"/>
      <c r="H69" s="30"/>
      <c r="I69" s="30"/>
      <c r="J69" s="30"/>
    </row>
    <row r="70" spans="2:10" x14ac:dyDescent="0.3">
      <c r="B70" s="1"/>
      <c r="C70" s="50"/>
      <c r="G70" s="30"/>
      <c r="H70" s="30"/>
      <c r="I70" s="30"/>
      <c r="J70" s="30"/>
    </row>
    <row r="71" spans="2:10" x14ac:dyDescent="0.3">
      <c r="B71" s="1"/>
      <c r="C71" s="50"/>
    </row>
    <row r="72" spans="2:10" x14ac:dyDescent="0.3">
      <c r="B72" s="1"/>
      <c r="C72" s="50"/>
    </row>
    <row r="73" spans="2:10" x14ac:dyDescent="0.3">
      <c r="B73" s="1"/>
      <c r="C73" s="50"/>
    </row>
    <row r="74" spans="2:10" x14ac:dyDescent="0.3">
      <c r="B74" s="1"/>
      <c r="C74" s="50"/>
    </row>
    <row r="75" spans="2:10" x14ac:dyDescent="0.3">
      <c r="B75" s="1"/>
      <c r="C75" s="50"/>
    </row>
    <row r="76" spans="2:10" x14ac:dyDescent="0.3">
      <c r="B76" s="1"/>
      <c r="C76" s="50"/>
      <c r="G76" s="34"/>
    </row>
    <row r="77" spans="2:10" x14ac:dyDescent="0.3">
      <c r="B77" s="1"/>
      <c r="C77" s="50"/>
      <c r="G77" s="34"/>
    </row>
    <row r="78" spans="2:10" x14ac:dyDescent="0.3">
      <c r="B78" s="1"/>
      <c r="C78" s="50"/>
      <c r="G78" s="34"/>
    </row>
    <row r="79" spans="2:10" x14ac:dyDescent="0.3">
      <c r="B79" s="1"/>
      <c r="C79" s="50"/>
      <c r="G79" s="34"/>
    </row>
    <row r="80" spans="2:10" x14ac:dyDescent="0.3">
      <c r="B80" s="1"/>
      <c r="C80" s="50"/>
      <c r="G80" s="34"/>
    </row>
    <row r="81" spans="2:7" x14ac:dyDescent="0.3">
      <c r="B81" s="1"/>
      <c r="C81" s="50"/>
      <c r="G81" s="34"/>
    </row>
    <row r="82" spans="2:7" x14ac:dyDescent="0.3">
      <c r="B82" s="1"/>
      <c r="C82" s="50"/>
      <c r="G82" s="34"/>
    </row>
    <row r="83" spans="2:7" x14ac:dyDescent="0.3">
      <c r="B83" s="1"/>
      <c r="C83" s="50"/>
      <c r="G83" s="34"/>
    </row>
    <row r="84" spans="2:7" x14ac:dyDescent="0.3">
      <c r="B84" s="1"/>
      <c r="C84" s="50"/>
      <c r="G84" s="34"/>
    </row>
    <row r="85" spans="2:7" x14ac:dyDescent="0.3">
      <c r="B85" s="1"/>
      <c r="C85" s="50"/>
      <c r="G85" s="34"/>
    </row>
    <row r="86" spans="2:7" x14ac:dyDescent="0.3">
      <c r="B86" s="1"/>
      <c r="C86" s="50"/>
    </row>
    <row r="87" spans="2:7" x14ac:dyDescent="0.3">
      <c r="B87" s="1"/>
      <c r="C87" s="50"/>
    </row>
    <row r="88" spans="2:7" x14ac:dyDescent="0.3">
      <c r="B88" s="1">
        <f>3350000/300</f>
        <v>11166.666666666666</v>
      </c>
      <c r="C88" s="50"/>
    </row>
    <row r="89" spans="2:7" x14ac:dyDescent="0.3">
      <c r="B89" s="1">
        <f>B88/10.764</f>
        <v>1037.4086461042982</v>
      </c>
      <c r="C89" s="50"/>
    </row>
    <row r="90" spans="2:7" x14ac:dyDescent="0.3">
      <c r="B90" s="1"/>
      <c r="C90" s="50"/>
    </row>
    <row r="91" spans="2:7" x14ac:dyDescent="0.3">
      <c r="B91" s="1"/>
      <c r="C91" s="50"/>
    </row>
    <row r="92" spans="2:7" x14ac:dyDescent="0.3">
      <c r="B92" s="1"/>
      <c r="C92" s="50"/>
    </row>
    <row r="93" spans="2:7" x14ac:dyDescent="0.3">
      <c r="B93" s="1"/>
      <c r="C93" s="50"/>
    </row>
    <row r="94" spans="2:7" x14ac:dyDescent="0.3">
      <c r="B94" s="1"/>
      <c r="C94" s="50"/>
    </row>
    <row r="95" spans="2:7" x14ac:dyDescent="0.3">
      <c r="B95" s="1"/>
      <c r="C95" s="50"/>
    </row>
    <row r="96" spans="2:7" x14ac:dyDescent="0.3">
      <c r="B96" s="1"/>
      <c r="C96" s="50"/>
    </row>
    <row r="97" spans="2:3" x14ac:dyDescent="0.3">
      <c r="B97" s="1"/>
      <c r="C97" s="50"/>
    </row>
    <row r="98" spans="2:3" x14ac:dyDescent="0.3">
      <c r="B98" s="1"/>
      <c r="C98" s="50"/>
    </row>
    <row r="99" spans="2:3" x14ac:dyDescent="0.3">
      <c r="B99" s="1"/>
      <c r="C99" s="50"/>
    </row>
    <row r="100" spans="2:3" x14ac:dyDescent="0.3">
      <c r="B100" s="1"/>
      <c r="C100" s="50"/>
    </row>
    <row r="101" spans="2:3" x14ac:dyDescent="0.3">
      <c r="B101" s="1"/>
      <c r="C101" s="50"/>
    </row>
    <row r="102" spans="2:3" x14ac:dyDescent="0.3">
      <c r="B102" s="1"/>
      <c r="C102" s="50"/>
    </row>
    <row r="103" spans="2:3" x14ac:dyDescent="0.3">
      <c r="B103" s="1"/>
      <c r="C103" s="50"/>
    </row>
    <row r="104" spans="2:3" x14ac:dyDescent="0.3">
      <c r="B104" s="1"/>
      <c r="C104" s="50"/>
    </row>
    <row r="105" spans="2:3" x14ac:dyDescent="0.3">
      <c r="B105" s="1"/>
      <c r="C105" s="50"/>
    </row>
    <row r="106" spans="2:3" x14ac:dyDescent="0.3">
      <c r="B106" s="1"/>
      <c r="C106" s="50"/>
    </row>
    <row r="107" spans="2:3" x14ac:dyDescent="0.3">
      <c r="B107" s="1"/>
      <c r="C107" s="50"/>
    </row>
    <row r="108" spans="2:3" x14ac:dyDescent="0.3">
      <c r="B108" s="1"/>
      <c r="C108" s="50"/>
    </row>
    <row r="109" spans="2:3" x14ac:dyDescent="0.3">
      <c r="B109" s="1"/>
      <c r="C109" s="50"/>
    </row>
    <row r="110" spans="2:3" x14ac:dyDescent="0.3">
      <c r="B110" s="1"/>
      <c r="C110" s="50"/>
    </row>
    <row r="111" spans="2:3" x14ac:dyDescent="0.3">
      <c r="B111" s="1"/>
      <c r="C111" s="50"/>
    </row>
    <row r="112" spans="2:3" x14ac:dyDescent="0.3">
      <c r="B112" s="1"/>
      <c r="C112" s="50"/>
    </row>
    <row r="113" spans="2:3" x14ac:dyDescent="0.3">
      <c r="B113" s="1"/>
      <c r="C113" s="50"/>
    </row>
    <row r="114" spans="2:3" x14ac:dyDescent="0.3">
      <c r="B114" s="1"/>
      <c r="C114" s="50"/>
    </row>
    <row r="115" spans="2:3" x14ac:dyDescent="0.3">
      <c r="B115" s="1"/>
      <c r="C115" s="50"/>
    </row>
    <row r="116" spans="2:3" x14ac:dyDescent="0.3">
      <c r="B116" s="1"/>
      <c r="C116" s="50"/>
    </row>
    <row r="117" spans="2:3" x14ac:dyDescent="0.3">
      <c r="B117" s="1"/>
      <c r="C117" s="50"/>
    </row>
    <row r="118" spans="2:3" x14ac:dyDescent="0.3">
      <c r="B118" s="1"/>
      <c r="C118" s="50"/>
    </row>
    <row r="119" spans="2:3" x14ac:dyDescent="0.3">
      <c r="B119" s="1"/>
      <c r="C119" s="50">
        <f>1969*10.764</f>
        <v>21194.315999999999</v>
      </c>
    </row>
    <row r="120" spans="2:3" x14ac:dyDescent="0.3">
      <c r="B120" s="1"/>
      <c r="C120" s="50"/>
    </row>
    <row r="121" spans="2:3" x14ac:dyDescent="0.3">
      <c r="B121" s="1"/>
      <c r="C121" s="50"/>
    </row>
    <row r="122" spans="2:3" x14ac:dyDescent="0.3">
      <c r="B122" s="1"/>
      <c r="C122" s="50"/>
    </row>
    <row r="123" spans="2:3" x14ac:dyDescent="0.3">
      <c r="B123" s="1"/>
      <c r="C123" s="50"/>
    </row>
    <row r="124" spans="2:3" x14ac:dyDescent="0.3">
      <c r="B124" s="1"/>
      <c r="C124" s="50"/>
    </row>
    <row r="125" spans="2:3" x14ac:dyDescent="0.3">
      <c r="B125" s="1"/>
      <c r="C125" s="50"/>
    </row>
    <row r="126" spans="2:3" x14ac:dyDescent="0.3">
      <c r="B126" s="1"/>
      <c r="C126" s="50"/>
    </row>
    <row r="127" spans="2:3" x14ac:dyDescent="0.3">
      <c r="B127" s="1"/>
      <c r="C127" s="50"/>
    </row>
    <row r="128" spans="2:3" x14ac:dyDescent="0.3">
      <c r="B128" s="1"/>
      <c r="C128" s="50"/>
    </row>
    <row r="129" spans="2:3" x14ac:dyDescent="0.3">
      <c r="B129" s="1"/>
      <c r="C129" s="50"/>
    </row>
    <row r="130" spans="2:3" x14ac:dyDescent="0.3">
      <c r="B130" s="1"/>
      <c r="C130" s="50"/>
    </row>
    <row r="131" spans="2:3" x14ac:dyDescent="0.3">
      <c r="B131" s="1"/>
      <c r="C131" s="50"/>
    </row>
    <row r="132" spans="2:3" x14ac:dyDescent="0.3">
      <c r="B132" s="1"/>
      <c r="C132" s="50"/>
    </row>
    <row r="133" spans="2:3" x14ac:dyDescent="0.3">
      <c r="B133" s="1"/>
      <c r="C133" s="50"/>
    </row>
    <row r="134" spans="2:3" x14ac:dyDescent="0.3">
      <c r="B134" s="1"/>
      <c r="C134" s="50"/>
    </row>
    <row r="135" spans="2:3" x14ac:dyDescent="0.3">
      <c r="B135" s="1"/>
      <c r="C135" s="50"/>
    </row>
    <row r="136" spans="2:3" x14ac:dyDescent="0.3">
      <c r="B136" s="1"/>
      <c r="C136" s="50"/>
    </row>
    <row r="137" spans="2:3" x14ac:dyDescent="0.3">
      <c r="B137" s="1"/>
      <c r="C137" s="50"/>
    </row>
    <row r="138" spans="2:3" x14ac:dyDescent="0.3">
      <c r="B138" s="1"/>
      <c r="C138" s="50"/>
    </row>
    <row r="139" spans="2:3" x14ac:dyDescent="0.3">
      <c r="B139" s="1"/>
      <c r="C139" s="50"/>
    </row>
    <row r="140" spans="2:3" x14ac:dyDescent="0.3">
      <c r="B140" s="1"/>
      <c r="C140" s="50"/>
    </row>
    <row r="141" spans="2:3" x14ac:dyDescent="0.3">
      <c r="B141" s="1"/>
      <c r="C141" s="50"/>
    </row>
    <row r="142" spans="2:3" x14ac:dyDescent="0.3">
      <c r="B142" s="1"/>
      <c r="C142" s="50"/>
    </row>
    <row r="143" spans="2:3" x14ac:dyDescent="0.3">
      <c r="B143" s="1"/>
      <c r="C143" s="50"/>
    </row>
    <row r="144" spans="2:3" x14ac:dyDescent="0.3">
      <c r="B144" s="1"/>
      <c r="C144" s="50"/>
    </row>
    <row r="145" spans="2:3" x14ac:dyDescent="0.3">
      <c r="B145" s="1"/>
      <c r="C145" s="50"/>
    </row>
    <row r="146" spans="2:3" x14ac:dyDescent="0.3">
      <c r="B146" s="1"/>
      <c r="C146" s="50"/>
    </row>
    <row r="147" spans="2:3" x14ac:dyDescent="0.3">
      <c r="B147" s="1"/>
      <c r="C147" s="50"/>
    </row>
    <row r="148" spans="2:3" x14ac:dyDescent="0.3">
      <c r="B148" s="1"/>
      <c r="C148" s="50"/>
    </row>
    <row r="149" spans="2:3" x14ac:dyDescent="0.3">
      <c r="B149" s="1"/>
      <c r="C149" s="50"/>
    </row>
    <row r="150" spans="2:3" x14ac:dyDescent="0.3">
      <c r="B150" s="1"/>
      <c r="C150" s="50"/>
    </row>
    <row r="151" spans="2:3" x14ac:dyDescent="0.3">
      <c r="B151" s="1"/>
      <c r="C151" s="50"/>
    </row>
    <row r="152" spans="2:3" x14ac:dyDescent="0.3">
      <c r="B152" s="1"/>
      <c r="C152" s="50"/>
    </row>
    <row r="153" spans="2:3" x14ac:dyDescent="0.3">
      <c r="B153" s="1"/>
      <c r="C153" s="50"/>
    </row>
    <row r="154" spans="2:3" x14ac:dyDescent="0.3">
      <c r="B154" s="1"/>
      <c r="C154" s="50"/>
    </row>
    <row r="155" spans="2:3" x14ac:dyDescent="0.3">
      <c r="B155" s="1"/>
      <c r="C155" s="50"/>
    </row>
    <row r="156" spans="2:3" x14ac:dyDescent="0.3">
      <c r="B156" s="1"/>
      <c r="C156" s="50"/>
    </row>
    <row r="157" spans="2:3" x14ac:dyDescent="0.3">
      <c r="B157" s="1"/>
      <c r="C157" s="50"/>
    </row>
    <row r="158" spans="2:3" x14ac:dyDescent="0.3">
      <c r="B158" s="1"/>
      <c r="C158" s="50"/>
    </row>
    <row r="159" spans="2:3" x14ac:dyDescent="0.3">
      <c r="B159" s="1"/>
      <c r="C159" s="50"/>
    </row>
    <row r="160" spans="2:3" x14ac:dyDescent="0.3">
      <c r="B160" s="1"/>
      <c r="C160" s="50"/>
    </row>
    <row r="161" spans="2:3" x14ac:dyDescent="0.3">
      <c r="B161" s="1"/>
      <c r="C161" s="50"/>
    </row>
    <row r="162" spans="2:3" x14ac:dyDescent="0.3">
      <c r="B162" s="1"/>
      <c r="C162" s="50"/>
    </row>
    <row r="163" spans="2:3" x14ac:dyDescent="0.3">
      <c r="B163" s="1"/>
      <c r="C163" s="50"/>
    </row>
    <row r="164" spans="2:3" x14ac:dyDescent="0.3">
      <c r="B164" s="1"/>
      <c r="C164" s="50"/>
    </row>
    <row r="165" spans="2:3" x14ac:dyDescent="0.3">
      <c r="B165" s="1"/>
      <c r="C165" s="50"/>
    </row>
    <row r="166" spans="2:3" x14ac:dyDescent="0.3">
      <c r="B166" s="1"/>
      <c r="C166" s="50"/>
    </row>
    <row r="167" spans="2:3" x14ac:dyDescent="0.3">
      <c r="B167" s="1"/>
      <c r="C167" s="50"/>
    </row>
    <row r="168" spans="2:3" x14ac:dyDescent="0.3">
      <c r="B168" s="1"/>
      <c r="C168" s="50"/>
    </row>
    <row r="169" spans="2:3" x14ac:dyDescent="0.3">
      <c r="B169" s="1"/>
      <c r="C169" s="50"/>
    </row>
    <row r="170" spans="2:3" x14ac:dyDescent="0.3">
      <c r="B170" s="1"/>
      <c r="C170" s="50"/>
    </row>
    <row r="171" spans="2:3" x14ac:dyDescent="0.3">
      <c r="B171" s="1"/>
      <c r="C171" s="50"/>
    </row>
    <row r="172" spans="2:3" x14ac:dyDescent="0.3">
      <c r="B172" s="1"/>
      <c r="C172" s="50"/>
    </row>
    <row r="173" spans="2:3" x14ac:dyDescent="0.3">
      <c r="B173" s="1"/>
      <c r="C173" s="50"/>
    </row>
    <row r="174" spans="2:3" x14ac:dyDescent="0.3">
      <c r="B174" s="1"/>
      <c r="C174" s="50"/>
    </row>
    <row r="175" spans="2:3" x14ac:dyDescent="0.3">
      <c r="B175" s="1"/>
      <c r="C175" s="50"/>
    </row>
    <row r="176" spans="2:3" x14ac:dyDescent="0.3">
      <c r="B176" s="1"/>
      <c r="C176" s="50"/>
    </row>
  </sheetData>
  <mergeCells count="6">
    <mergeCell ref="B21:C21"/>
    <mergeCell ref="B26:C26"/>
    <mergeCell ref="B31:C31"/>
    <mergeCell ref="B4:G4"/>
    <mergeCell ref="B13:C13"/>
    <mergeCell ref="B5:J5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L11:N11"/>
  <sheetViews>
    <sheetView workbookViewId="0">
      <selection activeCell="P26" sqref="P26"/>
    </sheetView>
  </sheetViews>
  <sheetFormatPr defaultRowHeight="15" x14ac:dyDescent="0.25"/>
  <sheetData>
    <row r="11" spans="12:14" x14ac:dyDescent="0.25">
      <c r="L11" s="69">
        <f>30000000/20241.64</f>
        <v>1482.093348167441</v>
      </c>
      <c r="M11" s="69" t="s">
        <v>33</v>
      </c>
      <c r="N11" s="6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33526-F04B-4360-85D4-09153EE660DA}">
  <dimension ref="M12:AC13"/>
  <sheetViews>
    <sheetView workbookViewId="0">
      <selection activeCell="Z23" sqref="Z23"/>
    </sheetView>
  </sheetViews>
  <sheetFormatPr defaultRowHeight="15" x14ac:dyDescent="0.25"/>
  <sheetData>
    <row r="12" spans="13:29" x14ac:dyDescent="0.25">
      <c r="M12" s="69">
        <f>6000000/6072.49</f>
        <v>988.06255753405935</v>
      </c>
      <c r="N12" s="69" t="s">
        <v>40</v>
      </c>
      <c r="O12" s="69"/>
      <c r="AA12" s="69">
        <f>130000000/121449.81</f>
        <v>1070.4010158599672</v>
      </c>
      <c r="AB12" s="69" t="s">
        <v>41</v>
      </c>
      <c r="AC12" s="69"/>
    </row>
    <row r="13" spans="13:29" x14ac:dyDescent="0.25">
      <c r="M13" s="69"/>
      <c r="N13" s="69"/>
      <c r="O13" s="6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04AC2-C7E6-4C95-93B9-2086FF211987}">
  <dimension ref="M11:O11"/>
  <sheetViews>
    <sheetView workbookViewId="0">
      <selection activeCell="U22" sqref="U22"/>
    </sheetView>
  </sheetViews>
  <sheetFormatPr defaultRowHeight="15" x14ac:dyDescent="0.25"/>
  <sheetData>
    <row r="11" spans="13:15" x14ac:dyDescent="0.25">
      <c r="M11" s="69">
        <f>6000000/6072.49</f>
        <v>988.06255753405935</v>
      </c>
      <c r="N11" s="69" t="s">
        <v>42</v>
      </c>
      <c r="O11" s="6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DE28B-74C0-484C-8625-60D56DE3EF02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828B-7B62-4A3C-A9AE-0C82C9AA93B9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4ED1F-76D4-4575-82AA-722317760BF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Valuation </vt:lpstr>
      <vt:lpstr>Sheet4</vt:lpstr>
      <vt:lpstr>Sheet5</vt:lpstr>
      <vt:lpstr>Sheet6</vt:lpstr>
      <vt:lpstr>Sheet1</vt:lpstr>
      <vt:lpstr>Sheet2</vt:lpstr>
      <vt:lpstr>Sheet3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2024-09-27T08:20:35Z</dcterms:modified>
</cp:coreProperties>
</file>