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ne 2024\SHABIR RAJKOTVALA - CB\"/>
    </mc:Choice>
  </mc:AlternateContent>
  <xr:revisionPtr revIDLastSave="0" documentId="13_ncr:1_{7A472565-F15B-4161-99A7-9FE4B1695C4C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U13" i="19" l="1"/>
  <c r="Q15" i="4"/>
  <c r="V42" i="4"/>
  <c r="G36" i="4"/>
  <c r="G38" i="4" s="1"/>
  <c r="P23" i="4" l="1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21" i="4"/>
  <c r="B21" i="4" s="1"/>
  <c r="C21" i="4" s="1"/>
  <c r="D21" i="4" s="1"/>
  <c r="J21" i="4"/>
  <c r="I21" i="4"/>
  <c r="E21" i="4"/>
  <c r="A21" i="4"/>
  <c r="Q20" i="4"/>
  <c r="B20" i="4" s="1"/>
  <c r="C20" i="4" s="1"/>
  <c r="D20" i="4" s="1"/>
  <c r="J20" i="4"/>
  <c r="I20" i="4"/>
  <c r="E20" i="4"/>
  <c r="A20" i="4"/>
  <c r="P8" i="4"/>
  <c r="Q8" i="4" s="1"/>
  <c r="B8" i="4" s="1"/>
  <c r="C8" i="4" s="1"/>
  <c r="D8" i="4" s="1"/>
  <c r="J8" i="4"/>
  <c r="I8" i="4"/>
  <c r="E8" i="4"/>
  <c r="H8" i="4" s="1"/>
  <c r="A8" i="4"/>
  <c r="P7" i="4"/>
  <c r="Q7" i="4" s="1"/>
  <c r="B7" i="4" s="1"/>
  <c r="C7" i="4" s="1"/>
  <c r="D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H23" i="4" l="1"/>
  <c r="H20" i="4"/>
  <c r="H21" i="4"/>
  <c r="H22" i="4"/>
  <c r="F20" i="4"/>
  <c r="F21" i="4"/>
  <c r="F22" i="4"/>
  <c r="F23" i="4"/>
  <c r="G20" i="4"/>
  <c r="G21" i="4"/>
  <c r="G22" i="4"/>
  <c r="G23" i="4"/>
  <c r="H6" i="4"/>
  <c r="H7" i="4"/>
  <c r="F7" i="4"/>
  <c r="F8" i="4"/>
  <c r="G6" i="4"/>
  <c r="G7" i="4"/>
  <c r="G8" i="4"/>
  <c r="F6" i="4"/>
  <c r="P10" i="4"/>
  <c r="Q10" i="4" s="1"/>
  <c r="B10" i="4" s="1"/>
  <c r="C10" i="4" s="1"/>
  <c r="D10" i="4" s="1"/>
  <c r="J10" i="4"/>
  <c r="I10" i="4"/>
  <c r="E10" i="4"/>
  <c r="A10" i="4"/>
  <c r="P9" i="4"/>
  <c r="Q9" i="4" s="1"/>
  <c r="B9" i="4" s="1"/>
  <c r="C9" i="4" s="1"/>
  <c r="D9" i="4" s="1"/>
  <c r="J9" i="4"/>
  <c r="I9" i="4"/>
  <c r="E9" i="4"/>
  <c r="A9" i="4"/>
  <c r="P5" i="4"/>
  <c r="B5" i="4" s="1"/>
  <c r="C5" i="4" s="1"/>
  <c r="D5" i="4" s="1"/>
  <c r="J5" i="4"/>
  <c r="I5" i="4"/>
  <c r="E5" i="4"/>
  <c r="A5" i="4"/>
  <c r="P31" i="4"/>
  <c r="Q31" i="4" s="1"/>
  <c r="B31" i="4" s="1"/>
  <c r="C31" i="4" s="1"/>
  <c r="D31" i="4" s="1"/>
  <c r="J31" i="4"/>
  <c r="I31" i="4"/>
  <c r="E31" i="4"/>
  <c r="A31" i="4"/>
  <c r="P30" i="4"/>
  <c r="Q30" i="4" s="1"/>
  <c r="B30" i="4" s="1"/>
  <c r="C30" i="4" s="1"/>
  <c r="D30" i="4" s="1"/>
  <c r="J30" i="4"/>
  <c r="I30" i="4"/>
  <c r="E30" i="4"/>
  <c r="A30" i="4"/>
  <c r="P29" i="4"/>
  <c r="Q29" i="4" s="1"/>
  <c r="B29" i="4" s="1"/>
  <c r="C29" i="4" s="1"/>
  <c r="D29" i="4" s="1"/>
  <c r="J29" i="4"/>
  <c r="I29" i="4"/>
  <c r="E29" i="4"/>
  <c r="A29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4" i="4"/>
  <c r="Q24" i="4" s="1"/>
  <c r="B24" i="4" s="1"/>
  <c r="C24" i="4" s="1"/>
  <c r="D24" i="4" s="1"/>
  <c r="J24" i="4"/>
  <c r="I24" i="4"/>
  <c r="E24" i="4"/>
  <c r="A24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B15" i="4"/>
  <c r="C15" i="4" s="1"/>
  <c r="D15" i="4" s="1"/>
  <c r="J15" i="4"/>
  <c r="I15" i="4"/>
  <c r="E15" i="4"/>
  <c r="A15" i="4"/>
  <c r="P13" i="4"/>
  <c r="Q13" i="4" s="1"/>
  <c r="B13" i="4" s="1"/>
  <c r="C13" i="4" s="1"/>
  <c r="D13" i="4" s="1"/>
  <c r="J13" i="4"/>
  <c r="I13" i="4"/>
  <c r="E13" i="4"/>
  <c r="A13" i="4"/>
  <c r="P12" i="4"/>
  <c r="Q12" i="4" s="1"/>
  <c r="B12" i="4" s="1"/>
  <c r="C12" i="4" s="1"/>
  <c r="D12" i="4" s="1"/>
  <c r="J12" i="4"/>
  <c r="I12" i="4"/>
  <c r="E12" i="4"/>
  <c r="A12" i="4"/>
  <c r="P11" i="4"/>
  <c r="Q11" i="4" s="1"/>
  <c r="B11" i="4" s="1"/>
  <c r="C11" i="4" s="1"/>
  <c r="D11" i="4" s="1"/>
  <c r="J11" i="4"/>
  <c r="I11" i="4"/>
  <c r="E11" i="4"/>
  <c r="A11" i="4"/>
  <c r="P4" i="4"/>
  <c r="B4" i="4" s="1"/>
  <c r="C4" i="4" s="1"/>
  <c r="D4" i="4" s="1"/>
  <c r="J4" i="4"/>
  <c r="I4" i="4"/>
  <c r="E4" i="4"/>
  <c r="A4" i="4"/>
  <c r="P3" i="4"/>
  <c r="B3" i="4" s="1"/>
  <c r="C3" i="4" s="1"/>
  <c r="D3" i="4" s="1"/>
  <c r="J3" i="4"/>
  <c r="I3" i="4"/>
  <c r="E3" i="4"/>
  <c r="A3" i="4"/>
  <c r="H4" i="4" l="1"/>
  <c r="H13" i="4"/>
  <c r="H18" i="4"/>
  <c r="H26" i="4"/>
  <c r="H10" i="4"/>
  <c r="H15" i="4"/>
  <c r="H19" i="4"/>
  <c r="H27" i="4"/>
  <c r="H31" i="4"/>
  <c r="H5" i="4"/>
  <c r="H9" i="4"/>
  <c r="F5" i="4"/>
  <c r="F9" i="4"/>
  <c r="F10" i="4"/>
  <c r="G9" i="4"/>
  <c r="G10" i="4"/>
  <c r="G5" i="4"/>
  <c r="H16" i="4"/>
  <c r="H24" i="4"/>
  <c r="H28" i="4"/>
  <c r="H17" i="4"/>
  <c r="H25" i="4"/>
  <c r="H29" i="4"/>
  <c r="H30" i="4"/>
  <c r="F15" i="4"/>
  <c r="F17" i="4"/>
  <c r="F19" i="4"/>
  <c r="F25" i="4"/>
  <c r="F27" i="4"/>
  <c r="F28" i="4"/>
  <c r="F30" i="4"/>
  <c r="G15" i="4"/>
  <c r="G16" i="4"/>
  <c r="G17" i="4"/>
  <c r="G18" i="4"/>
  <c r="G19" i="4"/>
  <c r="G24" i="4"/>
  <c r="G25" i="4"/>
  <c r="G26" i="4"/>
  <c r="G27" i="4"/>
  <c r="G28" i="4"/>
  <c r="G29" i="4"/>
  <c r="G30" i="4"/>
  <c r="G31" i="4"/>
  <c r="F16" i="4"/>
  <c r="F18" i="4"/>
  <c r="F24" i="4"/>
  <c r="F26" i="4"/>
  <c r="F29" i="4"/>
  <c r="F31" i="4"/>
  <c r="H3" i="4"/>
  <c r="H11" i="4"/>
  <c r="H12" i="4"/>
  <c r="F3" i="4"/>
  <c r="F4" i="4"/>
  <c r="F12" i="4"/>
  <c r="F13" i="4"/>
  <c r="F11" i="4"/>
  <c r="G3" i="4"/>
  <c r="G11" i="4"/>
  <c r="G12" i="4"/>
  <c r="G4" i="4"/>
  <c r="G13" i="4"/>
  <c r="V51" i="4"/>
  <c r="V45" i="4"/>
  <c r="V40" i="4"/>
  <c r="V41" i="4" s="1"/>
  <c r="V46" i="4" l="1"/>
  <c r="V47" i="4" s="1"/>
  <c r="V48" i="4" s="1"/>
  <c r="V52" i="4" s="1"/>
  <c r="W52" i="4" s="1"/>
  <c r="V53" i="4" l="1"/>
  <c r="V55" i="4"/>
  <c r="V54" i="4"/>
  <c r="R47" i="4"/>
  <c r="Q47" i="4"/>
  <c r="S47" i="4" l="1"/>
  <c r="S48" i="4" s="1"/>
  <c r="S50" i="4" s="1"/>
  <c r="S49" i="4" l="1"/>
</calcChain>
</file>

<file path=xl/sharedStrings.xml><?xml version="1.0" encoding="utf-8"?>
<sst xmlns="http://schemas.openxmlformats.org/spreadsheetml/2006/main" count="45" uniqueCount="40">
  <si>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</si>
  <si>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</si>
  <si>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</si>
  <si>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</si>
  <si>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</si>
  <si>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</si>
  <si>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</si>
  <si>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</si>
  <si>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</si>
  <si>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</si>
  <si>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</si>
  <si>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</si>
  <si>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</si>
  <si>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</si>
  <si>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Remark</t>
  </si>
  <si>
    <t>F. no.</t>
  </si>
  <si>
    <t>BUA</t>
  </si>
  <si>
    <t>Rate</t>
  </si>
  <si>
    <t>FMV</t>
  </si>
  <si>
    <t>DSV</t>
  </si>
  <si>
    <t>Cosmos Format</t>
  </si>
  <si>
    <t>Current Year</t>
  </si>
  <si>
    <t>Year of Construction</t>
  </si>
  <si>
    <t>As per OC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</si>
  <si>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</si>
  <si>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</si>
  <si>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</si>
  <si>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</si>
  <si>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</si>
  <si>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</si>
  <si>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</si>
  <si>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</si>
  <si>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</si>
  <si>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</si>
  <si>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</si>
  <si>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Index II</t>
  </si>
  <si>
    <t>Price Indicators</t>
  </si>
  <si>
    <t>Cosmos Bank ( Chembur East Branch )  -  SHABIR RAJKOTVALA</t>
  </si>
  <si>
    <t>Agree  CA</t>
  </si>
  <si>
    <t>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</si>
</sst>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-* #,##0.00_-;\-* #,##0.0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9" fillId="0" borderId="0" xfId="1" applyFont="1" applyFill="1" applyBorder="1"/>
    <xf numFmtId="0" fontId="8" fillId="0" borderId="0" xfId="0" applyFont="1"/>
    <xf numFmtId="43" fontId="11" fillId="0" borderId="0" xfId="0" applyNumberFormat="1" applyFont="1"/>
    <xf numFmtId="0" fontId="11" fillId="0" borderId="0" xfId="0" applyFont="1"/>
    <xf numFmtId="0" fontId="8" fillId="0" borderId="2" xfId="0" applyFont="1" applyBorder="1"/>
    <xf numFmtId="0" fontId="8" fillId="0" borderId="3" xfId="0" applyFont="1" applyBorder="1"/>
    <xf numFmtId="43" fontId="11" fillId="0" borderId="3" xfId="0" applyNumberFormat="1" applyFont="1" applyBorder="1"/>
    <xf numFmtId="0" fontId="11" fillId="0" borderId="1" xfId="0" applyFont="1" applyBorder="1"/>
    <xf numFmtId="0" fontId="9" fillId="0" borderId="0" xfId="0" applyFont="1" applyFill="1"/>
    <xf numFmtId="10" fontId="9" fillId="0" borderId="0" xfId="0" applyNumberFormat="1" applyFont="1" applyFill="1"/>
    <xf numFmtId="0" fontId="10" fillId="0" borderId="1" xfId="0" applyFont="1" applyFill="1" applyBorder="1"/>
    <xf numFmtId="43" fontId="9" fillId="0" borderId="0" xfId="0" applyNumberFormat="1" applyFont="1" applyFill="1"/>
    <xf numFmtId="43" fontId="11" fillId="0" borderId="0" xfId="0" applyNumberFormat="1" applyFont="1" applyFill="1"/>
    <xf numFmtId="0" fontId="12" fillId="0" borderId="4" xfId="1" applyNumberFormat="1" applyFont="1" applyFill="1" applyBorder="1"/>
    <xf numFmtId="0" fontId="13" fillId="0" borderId="4" xfId="0" applyFont="1" applyBorder="1"/>
    <xf numFmtId="0" fontId="14" fillId="0" borderId="0" xfId="0" applyFont="1"/>
    <xf numFmtId="0" fontId="15" fillId="0" borderId="4" xfId="1" applyNumberFormat="1" applyFont="1" applyFill="1" applyBorder="1" applyAlignment="1">
      <alignment wrapText="1"/>
    </xf>
    <xf numFmtId="0" fontId="0" fillId="0" borderId="4" xfId="0" applyBorder="1"/>
    <xf numFmtId="0" fontId="15" fillId="0" borderId="4" xfId="1" applyNumberFormat="1" applyFont="1" applyFill="1" applyBorder="1"/>
    <xf numFmtId="0" fontId="12" fillId="0" borderId="4" xfId="0" applyFont="1" applyBorder="1"/>
    <xf numFmtId="43" fontId="0" fillId="0" borderId="4" xfId="0" applyNumberFormat="1" applyBorder="1"/>
    <xf numFmtId="0" fontId="13" fillId="0" borderId="4" xfId="1" applyNumberFormat="1" applyFont="1" applyBorder="1"/>
    <xf numFmtId="10" fontId="13" fillId="0" borderId="4" xfId="1" applyNumberFormat="1" applyFont="1" applyBorder="1"/>
    <xf numFmtId="43" fontId="13" fillId="0" borderId="4" xfId="0" applyNumberFormat="1" applyFont="1" applyBorder="1"/>
    <xf numFmtId="0" fontId="15" fillId="3" borderId="4" xfId="0" applyFont="1" applyFill="1" applyBorder="1"/>
    <xf numFmtId="43" fontId="2" fillId="3" borderId="4" xfId="0" applyNumberFormat="1" applyFont="1" applyFill="1" applyBorder="1"/>
    <xf numFmtId="164" fontId="14" fillId="0" borderId="0" xfId="0" applyNumberFormat="1" applyFont="1"/>
    <xf numFmtId="43" fontId="16" fillId="3" borderId="4" xfId="0" applyNumberFormat="1" applyFont="1" applyFill="1" applyBorder="1"/>
    <xf numFmtId="43" fontId="17" fillId="3" borderId="4" xfId="0" applyNumberFormat="1" applyFont="1" applyFill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1" fillId="4" borderId="0" xfId="0" applyFont="1" applyFill="1"/>
    <xf numFmtId="4" fontId="1" fillId="4" borderId="0" xfId="0" applyNumberFormat="1" applyFont="1" applyFill="1"/>
    <xf numFmtId="0" fontId="0" fillId="4" borderId="0" xfId="0" applyFill="1"/>
    <xf numFmtId="4" fontId="0" fillId="4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267928</xdr:colOff>
      <xdr:row>36</xdr:row>
      <xdr:rowOff>77104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9960AD-789E-47A0-A90E-C6F55ABCB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02328" cy="647790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16</xdr:col>
      <xdr:colOff>229823</xdr:colOff>
      <xdr:row>48</xdr:row>
      <xdr:rowOff>153618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A2A70B-20CB-4A64-9899-BD0FC790B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571500"/>
          <a:ext cx="8764223" cy="872611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</xdr:row>
      <xdr:rowOff>0</xdr:rowOff>
    </xdr:from>
    <xdr:to>
      <xdr:col>17</xdr:col>
      <xdr:colOff>67875</xdr:colOff>
      <xdr:row>47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34B050-6A1A-4DEA-9F72-ABDDE062D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381000"/>
          <a:ext cx="8602275" cy="86880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96454</xdr:colOff>
      <xdr:row>49</xdr:row>
      <xdr:rowOff>105933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8A77C2-250D-4140-A817-1E90981ED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630854" cy="82974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182191</xdr:colOff>
      <xdr:row>39</xdr:row>
      <xdr:rowOff>86747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A54974-8960-4708-AAB0-71F142317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16591" cy="732574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163139</xdr:colOff>
      <xdr:row>42</xdr:row>
      <xdr:rowOff>1044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F8BD86-C8ED-46C5-98EE-D2A9FC0DD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97539" cy="747816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191718</xdr:colOff>
      <xdr:row>45</xdr:row>
      <xdr:rowOff>143905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969E44-7014-4240-8918-E27E01FB9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26118" cy="738290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210770</xdr:colOff>
      <xdr:row>35</xdr:row>
      <xdr:rowOff>39036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DB4081-CEF5-46B1-8215-C904761B5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45170" cy="670653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172665</xdr:colOff>
      <xdr:row>39</xdr:row>
      <xdr:rowOff>67695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0C964C-FBDF-4DFC-A6BE-9C9787CD9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07065" cy="730669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163139</xdr:colOff>
      <xdr:row>40</xdr:row>
      <xdr:rowOff>67721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18C71C-CF13-41BC-956D-AE37911C7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97539" cy="749722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372718</xdr:colOff>
      <xdr:row>38</xdr:row>
      <xdr:rowOff>48615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600FDF-D93A-490A-BF83-24C309B9A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07118" cy="70971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9"/>
  <sheetViews>
    <sheetView tabSelected="1" topLeftCell="C25" zoomScaleNormal="100" workbookViewId="0">
      <selection activeCell="P44" sqref="P44:S4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32.140625" customWidth="1"/>
    <col min="22" max="22" width="16.2851562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28.5" customHeight="1" x14ac:dyDescent="0.25">
      <c r="A2" s="47" t="s">
        <v>35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/>
      <c r="T2"/>
    </row>
    <row r="3" spans="1:20" x14ac:dyDescent="0.25">
      <c r="A3" s="4">
        <f t="shared" ref="A3:A13" si="0">N3</f>
        <v>0</v>
      </c>
      <c r="B3" s="4">
        <f t="shared" ref="B3:B13" si="1">Q3</f>
        <v>1413</v>
      </c>
      <c r="C3" s="4">
        <f>B3*1.2</f>
        <v>1695.6</v>
      </c>
      <c r="D3" s="4">
        <f t="shared" ref="D3:D13" si="2">C3*1.2</f>
        <v>2034.7199999999998</v>
      </c>
      <c r="E3" s="5">
        <f t="shared" ref="E3:E13" si="3">R3</f>
        <v>56800000</v>
      </c>
      <c r="F3" s="9">
        <f t="shared" ref="F3:F13" si="4">ROUND((E3/B3),0)</f>
        <v>40198</v>
      </c>
      <c r="G3" s="9">
        <f t="shared" ref="G3:G13" si="5">ROUND((E3/C3),0)</f>
        <v>33498</v>
      </c>
      <c r="H3" s="9">
        <f t="shared" ref="H3:H13" si="6">ROUND((E3/D3),0)</f>
        <v>27915</v>
      </c>
      <c r="I3" s="4" t="e">
        <f>#REF!</f>
        <v>#REF!</v>
      </c>
      <c r="J3" s="4">
        <f t="shared" ref="J3:J13" si="7">S3</f>
        <v>0</v>
      </c>
      <c r="O3">
        <v>0</v>
      </c>
      <c r="P3">
        <f t="shared" ref="P3:Q13" si="8">O3/1.2</f>
        <v>0</v>
      </c>
      <c r="Q3">
        <v>1413</v>
      </c>
      <c r="R3" s="2">
        <v>56800000</v>
      </c>
    </row>
    <row r="4" spans="1:20" s="51" customFormat="1" x14ac:dyDescent="0.25">
      <c r="A4" s="49">
        <f t="shared" si="0"/>
        <v>0</v>
      </c>
      <c r="B4" s="49">
        <f t="shared" si="1"/>
        <v>841</v>
      </c>
      <c r="C4" s="49">
        <f t="shared" ref="C4:C13" si="9">B4*1.2</f>
        <v>1009.1999999999999</v>
      </c>
      <c r="D4" s="49">
        <f t="shared" si="2"/>
        <v>1211.04</v>
      </c>
      <c r="E4" s="50">
        <f t="shared" si="3"/>
        <v>28700000</v>
      </c>
      <c r="F4" s="49">
        <f t="shared" si="4"/>
        <v>34126</v>
      </c>
      <c r="G4" s="49">
        <f t="shared" si="5"/>
        <v>28438</v>
      </c>
      <c r="H4" s="49">
        <f t="shared" si="6"/>
        <v>23699</v>
      </c>
      <c r="I4" s="49" t="e">
        <f>#REF!</f>
        <v>#REF!</v>
      </c>
      <c r="J4" s="49">
        <f t="shared" si="7"/>
        <v>0</v>
      </c>
      <c r="O4" s="51">
        <v>0</v>
      </c>
      <c r="P4" s="51">
        <f t="shared" si="8"/>
        <v>0</v>
      </c>
      <c r="Q4" s="51">
        <v>841</v>
      </c>
      <c r="R4" s="52">
        <v>28700000</v>
      </c>
    </row>
    <row r="5" spans="1:20" x14ac:dyDescent="0.25">
      <c r="A5" s="4">
        <f t="shared" ref="A5:A10" si="10">N5</f>
        <v>0</v>
      </c>
      <c r="B5" s="4">
        <f t="shared" ref="B5:B10" si="11">Q5</f>
        <v>1207</v>
      </c>
      <c r="C5" s="4">
        <f t="shared" ref="C5:C10" si="12">B5*1.2</f>
        <v>1448.3999999999999</v>
      </c>
      <c r="D5" s="4">
        <f t="shared" ref="D5:D10" si="13">C5*1.2</f>
        <v>1738.0799999999997</v>
      </c>
      <c r="E5" s="5">
        <f t="shared" ref="E5:E10" si="14">R5</f>
        <v>35024000</v>
      </c>
      <c r="F5" s="4">
        <f t="shared" ref="F5:F10" si="15">ROUND((E5/B5),0)</f>
        <v>29017</v>
      </c>
      <c r="G5" s="4">
        <f t="shared" ref="G5:G10" si="16">ROUND((E5/C5),0)</f>
        <v>24181</v>
      </c>
      <c r="H5" s="9">
        <f t="shared" ref="H5:H10" si="17">ROUND((E5/D5),0)</f>
        <v>20151</v>
      </c>
      <c r="I5" s="4" t="e">
        <f>#REF!</f>
        <v>#REF!</v>
      </c>
      <c r="J5" s="4">
        <f t="shared" ref="J5:J10" si="18">S5</f>
        <v>0</v>
      </c>
      <c r="O5">
        <v>0</v>
      </c>
      <c r="P5">
        <f t="shared" ref="P5:P10" si="19">O5/1.2</f>
        <v>0</v>
      </c>
      <c r="Q5">
        <v>1207</v>
      </c>
      <c r="R5" s="2">
        <v>35024000</v>
      </c>
    </row>
    <row r="6" spans="1:20" x14ac:dyDescent="0.25">
      <c r="A6" s="4">
        <f t="shared" ref="A6:A8" si="20">N6</f>
        <v>0</v>
      </c>
      <c r="B6" s="4">
        <f t="shared" ref="B6:B8" si="21">Q6</f>
        <v>1207</v>
      </c>
      <c r="C6" s="4">
        <f t="shared" ref="C6:C8" si="22">B6*1.2</f>
        <v>1448.3999999999999</v>
      </c>
      <c r="D6" s="4">
        <f t="shared" ref="D6:D8" si="23">C6*1.2</f>
        <v>1738.0799999999997</v>
      </c>
      <c r="E6" s="5">
        <f t="shared" ref="E6:E8" si="24">R6</f>
        <v>36652000</v>
      </c>
      <c r="F6" s="4">
        <f t="shared" ref="F6:F8" si="25">ROUND((E6/B6),0)</f>
        <v>30366</v>
      </c>
      <c r="G6" s="4">
        <f t="shared" ref="G6:G8" si="26">ROUND((E6/C6),0)</f>
        <v>25305</v>
      </c>
      <c r="H6" s="9">
        <f t="shared" ref="H6:H8" si="27">ROUND((E6/D6),0)</f>
        <v>21088</v>
      </c>
      <c r="I6" s="4" t="e">
        <f>#REF!</f>
        <v>#REF!</v>
      </c>
      <c r="J6" s="4">
        <f t="shared" ref="J6:J8" si="28">S6</f>
        <v>0</v>
      </c>
      <c r="O6">
        <v>0</v>
      </c>
      <c r="P6">
        <f t="shared" ref="P6:P8" si="29">O6/1.2</f>
        <v>0</v>
      </c>
      <c r="Q6">
        <v>1207</v>
      </c>
      <c r="R6" s="2">
        <v>36652000</v>
      </c>
    </row>
    <row r="7" spans="1:20" x14ac:dyDescent="0.25">
      <c r="A7" s="4">
        <f t="shared" si="20"/>
        <v>0</v>
      </c>
      <c r="B7" s="4">
        <f t="shared" si="21"/>
        <v>0</v>
      </c>
      <c r="C7" s="4">
        <f t="shared" si="22"/>
        <v>0</v>
      </c>
      <c r="D7" s="4">
        <f t="shared" si="23"/>
        <v>0</v>
      </c>
      <c r="E7" s="5">
        <f t="shared" si="24"/>
        <v>0</v>
      </c>
      <c r="F7" s="4" t="e">
        <f t="shared" si="25"/>
        <v>#DIV/0!</v>
      </c>
      <c r="G7" s="4" t="e">
        <f t="shared" si="26"/>
        <v>#DIV/0!</v>
      </c>
      <c r="H7" s="9" t="e">
        <f t="shared" si="27"/>
        <v>#DIV/0!</v>
      </c>
      <c r="I7" s="4" t="e">
        <f>#REF!</f>
        <v>#REF!</v>
      </c>
      <c r="J7" s="4">
        <f t="shared" si="28"/>
        <v>0</v>
      </c>
      <c r="O7">
        <v>0</v>
      </c>
      <c r="P7">
        <f t="shared" si="29"/>
        <v>0</v>
      </c>
      <c r="Q7">
        <f t="shared" ref="Q7:Q8" si="30">P7/1.2</f>
        <v>0</v>
      </c>
      <c r="R7" s="2">
        <v>0</v>
      </c>
    </row>
    <row r="8" spans="1:20" x14ac:dyDescent="0.25">
      <c r="A8" s="4">
        <f t="shared" si="20"/>
        <v>0</v>
      </c>
      <c r="B8" s="4">
        <f t="shared" si="21"/>
        <v>0</v>
      </c>
      <c r="C8" s="4">
        <f t="shared" si="22"/>
        <v>0</v>
      </c>
      <c r="D8" s="4">
        <f t="shared" si="23"/>
        <v>0</v>
      </c>
      <c r="E8" s="5">
        <f t="shared" si="24"/>
        <v>0</v>
      </c>
      <c r="F8" s="4" t="e">
        <f t="shared" si="25"/>
        <v>#DIV/0!</v>
      </c>
      <c r="G8" s="4" t="e">
        <f t="shared" si="26"/>
        <v>#DIV/0!</v>
      </c>
      <c r="H8" s="9" t="e">
        <f t="shared" si="27"/>
        <v>#DIV/0!</v>
      </c>
      <c r="I8" s="4" t="e">
        <f>#REF!</f>
        <v>#REF!</v>
      </c>
      <c r="J8" s="4">
        <f t="shared" si="28"/>
        <v>0</v>
      </c>
      <c r="O8">
        <v>0</v>
      </c>
      <c r="P8">
        <f t="shared" si="29"/>
        <v>0</v>
      </c>
      <c r="Q8">
        <f t="shared" si="30"/>
        <v>0</v>
      </c>
      <c r="R8" s="2">
        <v>0</v>
      </c>
    </row>
    <row r="9" spans="1:20" x14ac:dyDescent="0.25">
      <c r="A9" s="4">
        <f t="shared" si="10"/>
        <v>0</v>
      </c>
      <c r="B9" s="4">
        <f t="shared" si="11"/>
        <v>0</v>
      </c>
      <c r="C9" s="4">
        <f t="shared" si="12"/>
        <v>0</v>
      </c>
      <c r="D9" s="4">
        <f t="shared" si="13"/>
        <v>0</v>
      </c>
      <c r="E9" s="5">
        <f t="shared" si="14"/>
        <v>0</v>
      </c>
      <c r="F9" s="4" t="e">
        <f t="shared" si="15"/>
        <v>#DIV/0!</v>
      </c>
      <c r="G9" s="4" t="e">
        <f t="shared" si="16"/>
        <v>#DIV/0!</v>
      </c>
      <c r="H9" s="9" t="e">
        <f t="shared" si="17"/>
        <v>#DIV/0!</v>
      </c>
      <c r="I9" s="4" t="e">
        <f>#REF!</f>
        <v>#REF!</v>
      </c>
      <c r="J9" s="4">
        <f t="shared" si="18"/>
        <v>0</v>
      </c>
      <c r="O9">
        <v>0</v>
      </c>
      <c r="P9">
        <f t="shared" si="19"/>
        <v>0</v>
      </c>
      <c r="Q9">
        <f t="shared" ref="Q9:Q10" si="31">P9/1.2</f>
        <v>0</v>
      </c>
      <c r="R9" s="2">
        <v>0</v>
      </c>
    </row>
    <row r="10" spans="1:20" x14ac:dyDescent="0.25">
      <c r="A10" s="4">
        <f t="shared" si="10"/>
        <v>0</v>
      </c>
      <c r="B10" s="4">
        <f t="shared" si="11"/>
        <v>0</v>
      </c>
      <c r="C10" s="4">
        <f t="shared" si="12"/>
        <v>0</v>
      </c>
      <c r="D10" s="4">
        <f t="shared" si="13"/>
        <v>0</v>
      </c>
      <c r="E10" s="5">
        <f t="shared" si="14"/>
        <v>0</v>
      </c>
      <c r="F10" s="4" t="e">
        <f t="shared" si="15"/>
        <v>#DIV/0!</v>
      </c>
      <c r="G10" s="4" t="e">
        <f t="shared" si="16"/>
        <v>#DIV/0!</v>
      </c>
      <c r="H10" s="9" t="e">
        <f t="shared" si="17"/>
        <v>#DIV/0!</v>
      </c>
      <c r="I10" s="4" t="e">
        <f>#REF!</f>
        <v>#REF!</v>
      </c>
      <c r="J10" s="4">
        <f t="shared" si="18"/>
        <v>0</v>
      </c>
      <c r="O10">
        <v>0</v>
      </c>
      <c r="P10">
        <f t="shared" si="19"/>
        <v>0</v>
      </c>
      <c r="Q10">
        <f t="shared" si="31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9" t="e">
        <f t="shared" si="4"/>
        <v>#DIV/0!</v>
      </c>
      <c r="G13" s="9" t="e">
        <f t="shared" si="5"/>
        <v>#DIV/0!</v>
      </c>
      <c r="H13" s="9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8"/>
        <v>0</v>
      </c>
      <c r="Q13">
        <f t="shared" si="8"/>
        <v>0</v>
      </c>
      <c r="R13" s="2">
        <v>0</v>
      </c>
    </row>
    <row r="14" spans="1:20" ht="36.75" customHeight="1" x14ac:dyDescent="0.25">
      <c r="A14" s="47" t="s">
        <v>36</v>
      </c>
      <c r="B14" s="47"/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</row>
    <row r="15" spans="1:20" ht="14.25" customHeight="1" x14ac:dyDescent="0.25">
      <c r="A15" s="4">
        <f t="shared" ref="A15:A31" si="32">N15</f>
        <v>0</v>
      </c>
      <c r="B15" s="4">
        <f t="shared" ref="B15:B31" si="33">Q15</f>
        <v>775</v>
      </c>
      <c r="C15" s="4">
        <f>B15*1.2</f>
        <v>930</v>
      </c>
      <c r="D15" s="4">
        <f t="shared" ref="D15:D31" si="34">C15*1.2</f>
        <v>1116</v>
      </c>
      <c r="E15" s="5">
        <f t="shared" ref="E15:E31" si="35">R15</f>
        <v>28500000</v>
      </c>
      <c r="F15" s="9">
        <f t="shared" ref="F15:F31" si="36">ROUND((E15/B15),0)</f>
        <v>36774</v>
      </c>
      <c r="G15" s="9">
        <f t="shared" ref="G15:G31" si="37">ROUND((E15/C15),0)</f>
        <v>30645</v>
      </c>
      <c r="H15" s="9">
        <f t="shared" ref="H15:H31" si="38">ROUND((E15/D15),0)</f>
        <v>25538</v>
      </c>
      <c r="I15" s="4" t="e">
        <f>#REF!</f>
        <v>#REF!</v>
      </c>
      <c r="J15" s="4">
        <f t="shared" ref="J15:J31" si="39">S15</f>
        <v>0</v>
      </c>
      <c r="O15">
        <v>0</v>
      </c>
      <c r="P15">
        <v>930</v>
      </c>
      <c r="Q15">
        <f t="shared" ref="P15:Q31" si="40">P15/1.2</f>
        <v>775</v>
      </c>
      <c r="R15" s="2">
        <v>28500000</v>
      </c>
    </row>
    <row r="16" spans="1:20" ht="14.25" customHeight="1" x14ac:dyDescent="0.25">
      <c r="A16" s="4">
        <f t="shared" si="32"/>
        <v>0</v>
      </c>
      <c r="B16" s="4">
        <f t="shared" si="33"/>
        <v>635</v>
      </c>
      <c r="C16" s="4">
        <f t="shared" ref="C16:C31" si="41">B16*1.2</f>
        <v>762</v>
      </c>
      <c r="D16" s="4">
        <f t="shared" si="34"/>
        <v>914.4</v>
      </c>
      <c r="E16" s="5">
        <f t="shared" si="35"/>
        <v>30800000</v>
      </c>
      <c r="F16" s="9">
        <f t="shared" si="36"/>
        <v>48504</v>
      </c>
      <c r="G16" s="9">
        <f t="shared" si="37"/>
        <v>40420</v>
      </c>
      <c r="H16" s="9">
        <f t="shared" si="38"/>
        <v>33683</v>
      </c>
      <c r="I16" s="4" t="e">
        <f>#REF!</f>
        <v>#REF!</v>
      </c>
      <c r="J16" s="4">
        <f t="shared" si="39"/>
        <v>0</v>
      </c>
      <c r="O16">
        <v>0</v>
      </c>
      <c r="P16">
        <f t="shared" si="40"/>
        <v>0</v>
      </c>
      <c r="Q16">
        <v>635</v>
      </c>
      <c r="R16" s="2">
        <v>30800000</v>
      </c>
    </row>
    <row r="17" spans="1:18" ht="14.25" customHeight="1" x14ac:dyDescent="0.25">
      <c r="A17" s="4">
        <f t="shared" si="32"/>
        <v>0</v>
      </c>
      <c r="B17" s="4">
        <f t="shared" si="33"/>
        <v>1300</v>
      </c>
      <c r="C17" s="4">
        <f t="shared" si="41"/>
        <v>1560</v>
      </c>
      <c r="D17" s="4">
        <f t="shared" si="34"/>
        <v>1872</v>
      </c>
      <c r="E17" s="5">
        <f t="shared" si="35"/>
        <v>75000000</v>
      </c>
      <c r="F17" s="9">
        <f t="shared" si="36"/>
        <v>57692</v>
      </c>
      <c r="G17" s="9">
        <f t="shared" si="37"/>
        <v>48077</v>
      </c>
      <c r="H17" s="9">
        <f t="shared" si="38"/>
        <v>40064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1300</v>
      </c>
      <c r="R17" s="2">
        <v>75000000</v>
      </c>
    </row>
    <row r="18" spans="1:18" ht="14.25" customHeight="1" x14ac:dyDescent="0.25">
      <c r="A18" s="4">
        <f t="shared" si="32"/>
        <v>0</v>
      </c>
      <c r="B18" s="4">
        <f t="shared" si="33"/>
        <v>1300</v>
      </c>
      <c r="C18" s="4">
        <f t="shared" si="41"/>
        <v>1560</v>
      </c>
      <c r="D18" s="4">
        <f t="shared" si="34"/>
        <v>1872</v>
      </c>
      <c r="E18" s="5">
        <f t="shared" si="35"/>
        <v>70000000</v>
      </c>
      <c r="F18" s="9">
        <f t="shared" si="36"/>
        <v>53846</v>
      </c>
      <c r="G18" s="9">
        <f t="shared" si="37"/>
        <v>44872</v>
      </c>
      <c r="H18" s="9">
        <f t="shared" si="38"/>
        <v>37393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1300</v>
      </c>
      <c r="R18" s="2">
        <v>70000000</v>
      </c>
    </row>
    <row r="19" spans="1:18" ht="14.25" customHeight="1" x14ac:dyDescent="0.25">
      <c r="A19" s="4">
        <f t="shared" si="32"/>
        <v>0</v>
      </c>
      <c r="B19" s="4">
        <f t="shared" si="33"/>
        <v>1850</v>
      </c>
      <c r="C19" s="4">
        <f t="shared" si="41"/>
        <v>2220</v>
      </c>
      <c r="D19" s="4">
        <f t="shared" si="34"/>
        <v>2664</v>
      </c>
      <c r="E19" s="5">
        <f t="shared" si="35"/>
        <v>56000000</v>
      </c>
      <c r="F19" s="9">
        <f t="shared" si="36"/>
        <v>30270</v>
      </c>
      <c r="G19" s="9">
        <f t="shared" si="37"/>
        <v>25225</v>
      </c>
      <c r="H19" s="9">
        <f t="shared" si="38"/>
        <v>21021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1850</v>
      </c>
      <c r="R19" s="2">
        <v>56000000</v>
      </c>
    </row>
    <row r="20" spans="1:18" s="51" customFormat="1" ht="14.25" customHeight="1" x14ac:dyDescent="0.25">
      <c r="A20" s="49">
        <f t="shared" ref="A20:A23" si="42">N20</f>
        <v>0</v>
      </c>
      <c r="B20" s="49">
        <f t="shared" ref="B20:B23" si="43">Q20</f>
        <v>979.16666666666674</v>
      </c>
      <c r="C20" s="49">
        <f t="shared" ref="C20:C23" si="44">B20*1.2</f>
        <v>1175</v>
      </c>
      <c r="D20" s="49">
        <f t="shared" ref="D20:D23" si="45">C20*1.2</f>
        <v>1410</v>
      </c>
      <c r="E20" s="50">
        <f t="shared" ref="E20:E23" si="46">R20</f>
        <v>45000000</v>
      </c>
      <c r="F20" s="49">
        <f t="shared" ref="F20:F23" si="47">ROUND((E20/B20),0)</f>
        <v>45957</v>
      </c>
      <c r="G20" s="49">
        <f t="shared" ref="G20:G23" si="48">ROUND((E20/C20),0)</f>
        <v>38298</v>
      </c>
      <c r="H20" s="49">
        <f t="shared" ref="H20:H23" si="49">ROUND((E20/D20),0)</f>
        <v>31915</v>
      </c>
      <c r="I20" s="49" t="e">
        <f>#REF!</f>
        <v>#REF!</v>
      </c>
      <c r="J20" s="49">
        <f t="shared" ref="J20:J23" si="50">S20</f>
        <v>0</v>
      </c>
      <c r="O20" s="51">
        <v>0</v>
      </c>
      <c r="P20" s="51">
        <v>1175</v>
      </c>
      <c r="Q20" s="51">
        <f t="shared" ref="Q20:Q23" si="51">P20/1.2</f>
        <v>979.16666666666674</v>
      </c>
      <c r="R20" s="52">
        <v>45000000</v>
      </c>
    </row>
    <row r="21" spans="1:18" ht="14.25" customHeight="1" x14ac:dyDescent="0.25">
      <c r="A21" s="4">
        <f t="shared" si="42"/>
        <v>0</v>
      </c>
      <c r="B21" s="4">
        <f t="shared" si="43"/>
        <v>980</v>
      </c>
      <c r="C21" s="4">
        <f t="shared" si="44"/>
        <v>1176</v>
      </c>
      <c r="D21" s="4">
        <f t="shared" si="45"/>
        <v>1411.2</v>
      </c>
      <c r="E21" s="5">
        <f t="shared" si="46"/>
        <v>35000000</v>
      </c>
      <c r="F21" s="9">
        <f t="shared" si="47"/>
        <v>35714</v>
      </c>
      <c r="G21" s="9">
        <f t="shared" si="48"/>
        <v>29762</v>
      </c>
      <c r="H21" s="9">
        <f t="shared" si="49"/>
        <v>24802</v>
      </c>
      <c r="I21" s="4" t="e">
        <f>#REF!</f>
        <v>#REF!</v>
      </c>
      <c r="J21" s="4">
        <f t="shared" si="50"/>
        <v>0</v>
      </c>
      <c r="O21">
        <v>0</v>
      </c>
      <c r="P21">
        <f t="shared" ref="P20:P23" si="52">O21/1.2</f>
        <v>0</v>
      </c>
      <c r="Q21">
        <v>980</v>
      </c>
      <c r="R21" s="2">
        <v>35000000</v>
      </c>
    </row>
    <row r="22" spans="1:18" ht="14.25" customHeight="1" x14ac:dyDescent="0.25">
      <c r="A22" s="4">
        <f t="shared" si="42"/>
        <v>0</v>
      </c>
      <c r="B22" s="4">
        <f t="shared" si="43"/>
        <v>1024</v>
      </c>
      <c r="C22" s="4">
        <f t="shared" si="44"/>
        <v>1228.8</v>
      </c>
      <c r="D22" s="4">
        <f t="shared" si="45"/>
        <v>1474.56</v>
      </c>
      <c r="E22" s="5">
        <f t="shared" si="46"/>
        <v>59000000</v>
      </c>
      <c r="F22" s="9">
        <f t="shared" si="47"/>
        <v>57617</v>
      </c>
      <c r="G22" s="9">
        <f t="shared" si="48"/>
        <v>48014</v>
      </c>
      <c r="H22" s="9">
        <f t="shared" si="49"/>
        <v>40012</v>
      </c>
      <c r="I22" s="4" t="e">
        <f>#REF!</f>
        <v>#REF!</v>
      </c>
      <c r="J22" s="4">
        <f t="shared" si="50"/>
        <v>0</v>
      </c>
      <c r="O22">
        <v>0</v>
      </c>
      <c r="P22">
        <f t="shared" si="52"/>
        <v>0</v>
      </c>
      <c r="Q22">
        <v>1024</v>
      </c>
      <c r="R22" s="2">
        <v>59000000</v>
      </c>
    </row>
    <row r="23" spans="1:18" s="51" customFormat="1" ht="14.25" customHeight="1" x14ac:dyDescent="0.25">
      <c r="A23" s="49">
        <f t="shared" si="42"/>
        <v>0</v>
      </c>
      <c r="B23" s="49">
        <f t="shared" si="43"/>
        <v>690</v>
      </c>
      <c r="C23" s="49">
        <f t="shared" si="44"/>
        <v>828</v>
      </c>
      <c r="D23" s="49">
        <f t="shared" si="45"/>
        <v>993.59999999999991</v>
      </c>
      <c r="E23" s="50">
        <f t="shared" si="46"/>
        <v>29500000</v>
      </c>
      <c r="F23" s="49">
        <f t="shared" si="47"/>
        <v>42754</v>
      </c>
      <c r="G23" s="49">
        <f t="shared" si="48"/>
        <v>35628</v>
      </c>
      <c r="H23" s="49">
        <f t="shared" si="49"/>
        <v>29690</v>
      </c>
      <c r="I23" s="49" t="e">
        <f>#REF!</f>
        <v>#REF!</v>
      </c>
      <c r="J23" s="49">
        <f t="shared" si="50"/>
        <v>0</v>
      </c>
      <c r="O23" s="51">
        <v>0</v>
      </c>
      <c r="P23" s="51">
        <f t="shared" si="52"/>
        <v>0</v>
      </c>
      <c r="Q23" s="51">
        <v>690</v>
      </c>
      <c r="R23" s="52">
        <v>29500000</v>
      </c>
    </row>
    <row r="24" spans="1:18" ht="14.25" customHeight="1" x14ac:dyDescent="0.25">
      <c r="A24" s="4">
        <f t="shared" si="32"/>
        <v>0</v>
      </c>
      <c r="B24" s="4">
        <f t="shared" si="33"/>
        <v>0</v>
      </c>
      <c r="C24" s="4">
        <f t="shared" si="41"/>
        <v>0</v>
      </c>
      <c r="D24" s="4">
        <f t="shared" si="34"/>
        <v>0</v>
      </c>
      <c r="E24" s="5">
        <f t="shared" si="35"/>
        <v>0</v>
      </c>
      <c r="F24" s="9" t="e">
        <f t="shared" si="36"/>
        <v>#DIV/0!</v>
      </c>
      <c r="G24" s="9" t="e">
        <f t="shared" si="37"/>
        <v>#DIV/0!</v>
      </c>
      <c r="H24" s="9" t="e">
        <f t="shared" si="38"/>
        <v>#DIV/0!</v>
      </c>
      <c r="I24" s="4" t="e">
        <f>#REF!</f>
        <v>#REF!</v>
      </c>
      <c r="J24" s="4">
        <f t="shared" si="39"/>
        <v>0</v>
      </c>
      <c r="O24">
        <v>0</v>
      </c>
      <c r="P24">
        <f t="shared" si="40"/>
        <v>0</v>
      </c>
      <c r="Q24">
        <f t="shared" si="40"/>
        <v>0</v>
      </c>
      <c r="R24" s="2">
        <v>0</v>
      </c>
    </row>
    <row r="25" spans="1:18" ht="14.25" customHeight="1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18" ht="14.25" customHeight="1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18" ht="14.25" customHeight="1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18" ht="14.25" customHeight="1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18" ht="14.25" customHeight="1" x14ac:dyDescent="0.25">
      <c r="A29" s="4">
        <f t="shared" si="32"/>
        <v>0</v>
      </c>
      <c r="B29" s="4">
        <f t="shared" si="33"/>
        <v>0</v>
      </c>
      <c r="C29" s="4">
        <f t="shared" si="41"/>
        <v>0</v>
      </c>
      <c r="D29" s="4">
        <f t="shared" si="34"/>
        <v>0</v>
      </c>
      <c r="E29" s="5">
        <f t="shared" si="35"/>
        <v>0</v>
      </c>
      <c r="F29" s="9" t="e">
        <f t="shared" si="36"/>
        <v>#DIV/0!</v>
      </c>
      <c r="G29" s="9" t="e">
        <f t="shared" si="37"/>
        <v>#DIV/0!</v>
      </c>
      <c r="H29" s="9" t="e">
        <f t="shared" si="38"/>
        <v>#DIV/0!</v>
      </c>
      <c r="I29" s="4" t="e">
        <f>#REF!</f>
        <v>#REF!</v>
      </c>
      <c r="J29" s="4">
        <f t="shared" si="39"/>
        <v>0</v>
      </c>
      <c r="O29">
        <v>0</v>
      </c>
      <c r="P29">
        <f t="shared" si="40"/>
        <v>0</v>
      </c>
      <c r="Q29">
        <f t="shared" si="40"/>
        <v>0</v>
      </c>
      <c r="R29" s="2">
        <v>0</v>
      </c>
    </row>
    <row r="30" spans="1:18" ht="14.25" customHeight="1" x14ac:dyDescent="0.25">
      <c r="A30" s="4">
        <f t="shared" si="32"/>
        <v>0</v>
      </c>
      <c r="B30" s="4">
        <f t="shared" si="33"/>
        <v>0</v>
      </c>
      <c r="C30" s="4">
        <f t="shared" si="41"/>
        <v>0</v>
      </c>
      <c r="D30" s="4">
        <f t="shared" si="34"/>
        <v>0</v>
      </c>
      <c r="E30" s="5">
        <f t="shared" si="35"/>
        <v>0</v>
      </c>
      <c r="F30" s="9" t="e">
        <f t="shared" si="36"/>
        <v>#DIV/0!</v>
      </c>
      <c r="G30" s="9" t="e">
        <f t="shared" si="37"/>
        <v>#DIV/0!</v>
      </c>
      <c r="H30" s="9" t="e">
        <f t="shared" si="38"/>
        <v>#DIV/0!</v>
      </c>
      <c r="I30" s="4" t="e">
        <f>#REF!</f>
        <v>#REF!</v>
      </c>
      <c r="J30" s="4">
        <f t="shared" si="39"/>
        <v>0</v>
      </c>
      <c r="O30">
        <v>0</v>
      </c>
      <c r="P30">
        <f t="shared" si="40"/>
        <v>0</v>
      </c>
      <c r="Q30">
        <f t="shared" si="40"/>
        <v>0</v>
      </c>
      <c r="R30" s="2">
        <v>0</v>
      </c>
    </row>
    <row r="31" spans="1:18" x14ac:dyDescent="0.25">
      <c r="A31" s="4">
        <f t="shared" si="32"/>
        <v>0</v>
      </c>
      <c r="B31" s="4">
        <f t="shared" si="33"/>
        <v>0</v>
      </c>
      <c r="C31" s="4">
        <f t="shared" si="41"/>
        <v>0</v>
      </c>
      <c r="D31" s="4">
        <f t="shared" si="34"/>
        <v>0</v>
      </c>
      <c r="E31" s="5">
        <f t="shared" si="35"/>
        <v>0</v>
      </c>
      <c r="F31" s="9" t="e">
        <f t="shared" si="36"/>
        <v>#DIV/0!</v>
      </c>
      <c r="G31" s="9" t="e">
        <f t="shared" si="37"/>
        <v>#DIV/0!</v>
      </c>
      <c r="H31" s="4" t="e">
        <f t="shared" si="38"/>
        <v>#DIV/0!</v>
      </c>
      <c r="I31" s="4" t="e">
        <f>#REF!</f>
        <v>#REF!</v>
      </c>
      <c r="J31" s="4">
        <f t="shared" si="39"/>
        <v>0</v>
      </c>
      <c r="O31">
        <v>0</v>
      </c>
      <c r="P31">
        <f t="shared" si="40"/>
        <v>0</v>
      </c>
      <c r="Q31">
        <f t="shared" si="40"/>
        <v>0</v>
      </c>
      <c r="R31" s="2">
        <v>0</v>
      </c>
    </row>
    <row r="32" spans="1:18" x14ac:dyDescent="0.25">
      <c r="A32" s="4"/>
      <c r="B32" s="4"/>
      <c r="C32" s="4"/>
      <c r="D32" s="4"/>
      <c r="F32"/>
      <c r="I32" s="4"/>
      <c r="J32" s="4"/>
      <c r="R32" s="2"/>
    </row>
    <row r="33" spans="1:25" x14ac:dyDescent="0.25">
      <c r="A33" s="4"/>
      <c r="B33" s="4"/>
      <c r="C33" s="4"/>
      <c r="D33" s="4"/>
      <c r="F33"/>
      <c r="I33" s="4"/>
      <c r="J33" s="4"/>
      <c r="R33" s="2"/>
    </row>
    <row r="34" spans="1:25" x14ac:dyDescent="0.25">
      <c r="A34" s="4"/>
      <c r="B34" s="4"/>
      <c r="C34" s="4"/>
      <c r="D34" s="4"/>
      <c r="F34"/>
      <c r="I34" s="4"/>
      <c r="J34" s="4"/>
      <c r="R34" s="2"/>
    </row>
    <row r="35" spans="1:25" x14ac:dyDescent="0.25">
      <c r="A35" s="4"/>
      <c r="B35" s="4"/>
      <c r="C35" s="4"/>
      <c r="D35" s="4"/>
      <c r="F35"/>
      <c r="I35" s="4"/>
      <c r="J35" s="4"/>
      <c r="R35" s="2"/>
    </row>
    <row r="36" spans="1:25" x14ac:dyDescent="0.25">
      <c r="A36" s="4"/>
      <c r="B36" s="4"/>
      <c r="C36" s="4"/>
      <c r="D36" s="4"/>
      <c r="E36" t="s">
        <v>38</v>
      </c>
      <c r="F36">
        <v>82</v>
      </c>
      <c r="G36">
        <f>F36*10.764</f>
        <v>882.64799999999991</v>
      </c>
      <c r="I36" s="4"/>
      <c r="J36" s="4"/>
      <c r="R36" s="2"/>
      <c r="X36" s="7"/>
      <c r="Y36" s="7"/>
    </row>
    <row r="37" spans="1:25" ht="14.25" customHeight="1" x14ac:dyDescent="0.3">
      <c r="F37"/>
      <c r="U37" s="31" t="s">
        <v>20</v>
      </c>
      <c r="V37" s="32"/>
      <c r="W37" s="33"/>
      <c r="X37" s="18"/>
      <c r="Y37" s="7"/>
    </row>
    <row r="38" spans="1:25" ht="38.25" customHeight="1" x14ac:dyDescent="0.3">
      <c r="G38">
        <f>G36*1.1</f>
        <v>970.91279999999995</v>
      </c>
      <c r="S38" s="10"/>
      <c r="T38" s="10"/>
      <c r="U38" s="31" t="s">
        <v>21</v>
      </c>
      <c r="V38" s="32">
        <v>2024</v>
      </c>
      <c r="W38" s="33"/>
      <c r="X38" s="18"/>
      <c r="Y38" s="7"/>
    </row>
    <row r="39" spans="1:25" ht="16.5" x14ac:dyDescent="0.3">
      <c r="S39" s="10"/>
      <c r="T39" s="10"/>
      <c r="U39" s="34" t="s">
        <v>22</v>
      </c>
      <c r="V39" s="35">
        <v>2018</v>
      </c>
      <c r="W39" s="33" t="s">
        <v>23</v>
      </c>
      <c r="X39" s="18"/>
      <c r="Y39" s="7"/>
    </row>
    <row r="40" spans="1:25" ht="16.5" x14ac:dyDescent="0.3">
      <c r="G40" s="6"/>
      <c r="H40" s="6"/>
      <c r="S40" s="10"/>
      <c r="T40" s="10"/>
      <c r="U40" s="36" t="s">
        <v>24</v>
      </c>
      <c r="V40" s="35">
        <f>V38-V39</f>
        <v>6</v>
      </c>
      <c r="W40" s="33"/>
      <c r="X40" s="18"/>
      <c r="Y40" s="7"/>
    </row>
    <row r="41" spans="1:25" ht="16.5" x14ac:dyDescent="0.3">
      <c r="S41" s="10"/>
      <c r="T41" s="10"/>
      <c r="U41" s="37"/>
      <c r="V41" s="35">
        <f>V40-60</f>
        <v>-54</v>
      </c>
      <c r="W41" s="33"/>
      <c r="X41" s="26"/>
      <c r="Y41" s="7"/>
    </row>
    <row r="42" spans="1:25" ht="16.5" x14ac:dyDescent="0.3">
      <c r="S42" s="10"/>
      <c r="T42" s="10"/>
      <c r="U42" s="37" t="s">
        <v>25</v>
      </c>
      <c r="V42" s="38">
        <f>971*3000</f>
        <v>2913000</v>
      </c>
      <c r="W42" s="33"/>
      <c r="X42" s="26"/>
      <c r="Y42" s="7"/>
    </row>
    <row r="43" spans="1:25" ht="16.5" x14ac:dyDescent="0.3">
      <c r="S43" s="10"/>
      <c r="T43" s="10"/>
      <c r="U43" s="37" t="s">
        <v>26</v>
      </c>
      <c r="V43" s="35"/>
      <c r="W43" s="33"/>
      <c r="X43" s="26"/>
      <c r="Y43" s="7"/>
    </row>
    <row r="44" spans="1:25" ht="39" customHeight="1" x14ac:dyDescent="0.3">
      <c r="P44" s="48" t="s">
        <v>37</v>
      </c>
      <c r="Q44" s="48"/>
      <c r="R44" s="48"/>
      <c r="S44" s="48"/>
      <c r="U44" s="37"/>
      <c r="V44" s="35"/>
      <c r="W44" s="33"/>
      <c r="X44" s="26"/>
      <c r="Y44" s="7"/>
    </row>
    <row r="45" spans="1:25" ht="16.5" x14ac:dyDescent="0.3">
      <c r="U45" s="37" t="s">
        <v>27</v>
      </c>
      <c r="V45" s="39">
        <f>100-10</f>
        <v>90</v>
      </c>
      <c r="W45" s="33"/>
      <c r="X45" s="27"/>
      <c r="Y45" s="7"/>
    </row>
    <row r="46" spans="1:25" ht="16.5" x14ac:dyDescent="0.3">
      <c r="P46" s="14" t="s">
        <v>15</v>
      </c>
      <c r="Q46" s="14" t="s">
        <v>16</v>
      </c>
      <c r="R46" s="14" t="s">
        <v>17</v>
      </c>
      <c r="S46" s="14" t="s">
        <v>18</v>
      </c>
      <c r="T46" s="12"/>
      <c r="U46" s="31" t="s">
        <v>28</v>
      </c>
      <c r="V46" s="35">
        <f>V45*6/60</f>
        <v>9</v>
      </c>
      <c r="W46" s="33"/>
      <c r="X46" s="18"/>
      <c r="Y46" s="7"/>
    </row>
    <row r="47" spans="1:25" ht="16.5" x14ac:dyDescent="0.3">
      <c r="Q47">
        <f>N35</f>
        <v>0</v>
      </c>
      <c r="R47" s="15">
        <f>N33</f>
        <v>0</v>
      </c>
      <c r="S47" s="15">
        <f>R47*Q47</f>
        <v>0</v>
      </c>
      <c r="U47" s="31"/>
      <c r="V47" s="40">
        <f>V46%</f>
        <v>0.09</v>
      </c>
      <c r="W47" s="33"/>
      <c r="X47" s="18"/>
      <c r="Y47" s="7"/>
    </row>
    <row r="48" spans="1:25" ht="16.5" x14ac:dyDescent="0.3">
      <c r="R48" s="6" t="s">
        <v>18</v>
      </c>
      <c r="S48" s="16">
        <f>SUM(S47:S47)</f>
        <v>0</v>
      </c>
      <c r="U48" s="31" t="s">
        <v>29</v>
      </c>
      <c r="V48" s="41">
        <f>ROUND((V42*V47),0)</f>
        <v>262170</v>
      </c>
      <c r="W48" s="33"/>
      <c r="X48" s="18"/>
      <c r="Y48" s="7"/>
    </row>
    <row r="49" spans="15:25" ht="16.5" x14ac:dyDescent="0.3">
      <c r="R49" s="6" t="s">
        <v>13</v>
      </c>
      <c r="S49" s="16">
        <f>S48*90%</f>
        <v>0</v>
      </c>
      <c r="U49" s="31" t="s">
        <v>39</v>
      </c>
      <c r="V49" s="41">
        <v>883</v>
      </c>
      <c r="W49" s="33"/>
      <c r="X49" s="18"/>
      <c r="Y49" s="7"/>
    </row>
    <row r="50" spans="15:25" ht="16.5" x14ac:dyDescent="0.3">
      <c r="R50" s="6" t="s">
        <v>19</v>
      </c>
      <c r="S50" s="16">
        <f>S48*80%</f>
        <v>0</v>
      </c>
      <c r="U50" s="37" t="s">
        <v>17</v>
      </c>
      <c r="V50" s="35">
        <v>37700</v>
      </c>
      <c r="W50" s="33"/>
      <c r="X50" s="18"/>
      <c r="Y50" s="7"/>
    </row>
    <row r="51" spans="15:25" ht="16.5" x14ac:dyDescent="0.3">
      <c r="S51" s="10"/>
      <c r="T51" s="10"/>
      <c r="U51" s="37" t="s">
        <v>30</v>
      </c>
      <c r="V51" s="38">
        <f>V50*V49</f>
        <v>33289100</v>
      </c>
      <c r="W51" s="33"/>
      <c r="X51" s="26"/>
      <c r="Y51" s="7"/>
    </row>
    <row r="52" spans="15:25" ht="16.5" x14ac:dyDescent="0.3">
      <c r="S52" s="10"/>
      <c r="T52" s="10"/>
      <c r="U52" s="42" t="s">
        <v>31</v>
      </c>
      <c r="V52" s="43">
        <f>V51-V48</f>
        <v>33026930</v>
      </c>
      <c r="W52" s="44">
        <f>V52*0.7</f>
        <v>23118851</v>
      </c>
      <c r="X52" s="26"/>
      <c r="Y52" s="7"/>
    </row>
    <row r="53" spans="15:25" ht="16.5" x14ac:dyDescent="0.3">
      <c r="P53" s="13" t="s">
        <v>14</v>
      </c>
      <c r="S53" s="10"/>
      <c r="T53" s="11"/>
      <c r="U53" s="42" t="s">
        <v>32</v>
      </c>
      <c r="V53" s="43">
        <f>V52*0.9</f>
        <v>29724237</v>
      </c>
      <c r="W53" s="33"/>
      <c r="X53" s="28"/>
      <c r="Y53" s="7"/>
    </row>
    <row r="54" spans="15:25" ht="16.5" x14ac:dyDescent="0.3">
      <c r="S54" s="11"/>
      <c r="T54" s="10"/>
      <c r="U54" s="42" t="s">
        <v>33</v>
      </c>
      <c r="V54" s="45">
        <f>V52*0.8</f>
        <v>26421544</v>
      </c>
      <c r="W54" s="33"/>
      <c r="X54" s="29"/>
      <c r="Y54" s="7"/>
    </row>
    <row r="55" spans="15:25" ht="16.5" x14ac:dyDescent="0.3">
      <c r="S55" s="10"/>
      <c r="T55" s="10"/>
      <c r="U55" s="42" t="s">
        <v>34</v>
      </c>
      <c r="V55" s="46">
        <f>V52*0.025/12</f>
        <v>68806.104166666672</v>
      </c>
      <c r="W55" s="33"/>
      <c r="X55" s="30"/>
      <c r="Y55" s="7"/>
    </row>
    <row r="56" spans="15:25" ht="15.75" x14ac:dyDescent="0.25">
      <c r="O56" s="10"/>
      <c r="P56" s="10"/>
      <c r="Q56" s="10"/>
      <c r="R56" s="10"/>
      <c r="S56" s="10"/>
      <c r="T56" s="10"/>
      <c r="U56" s="17"/>
      <c r="V56" s="19"/>
      <c r="W56" s="21"/>
      <c r="X56" s="26"/>
      <c r="Y56" s="7"/>
    </row>
    <row r="57" spans="15:25" ht="15.75" x14ac:dyDescent="0.25">
      <c r="U57" s="22"/>
      <c r="V57" s="23"/>
      <c r="W57" s="24"/>
      <c r="X57" s="24"/>
    </row>
    <row r="58" spans="15:25" ht="15.75" x14ac:dyDescent="0.25">
      <c r="U58" s="17"/>
      <c r="V58" s="19"/>
      <c r="W58" s="21"/>
      <c r="X58" s="21"/>
    </row>
    <row r="59" spans="15:25" ht="15.75" x14ac:dyDescent="0.25">
      <c r="U59" s="25"/>
      <c r="V59" s="21"/>
      <c r="W59" s="20"/>
      <c r="X59" s="20"/>
    </row>
  </sheetData>
  <mergeCells count="3">
    <mergeCell ref="A14:R14"/>
    <mergeCell ref="A2:R2"/>
    <mergeCell ref="P44:S44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T12" sqref="T1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C4" sqref="C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U15" sqref="U1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S19" sqref="S19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R18" sqref="R1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P20" sqref="P20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Q23" sqref="Q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X11" sqref="X1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13"/>
  <sheetViews>
    <sheetView workbookViewId="0">
      <selection activeCell="U13" sqref="U13"/>
    </sheetView>
  </sheetViews>
  <sheetFormatPr defaultRowHeight="15" x14ac:dyDescent="0.25"/>
  <sheetData>
    <row r="1" spans="1:21" x14ac:dyDescent="0.25">
      <c r="A1" s="6"/>
    </row>
    <row r="13" spans="1:21" x14ac:dyDescent="0.25">
      <c r="T13">
        <v>78.11</v>
      </c>
      <c r="U13">
        <f>T13*10.764</f>
        <v>840.77603999999997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S12" sqref="S1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2024-06-27T09:49:49Z</dcterms:modified>
</cp:coreProperties>
</file>