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A2593ED-174F-4A8D-A402-5266F234CB9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7" i="5" l="1"/>
  <c r="C18" i="5"/>
  <c r="O16" i="5"/>
  <c r="O15" i="5"/>
  <c r="O12" i="5"/>
  <c r="N12" i="5"/>
  <c r="B9" i="5"/>
  <c r="N15" i="5"/>
  <c r="N14" i="5"/>
  <c r="N11" i="5"/>
  <c r="J17" i="5"/>
  <c r="I27" i="5"/>
  <c r="I26" i="5"/>
  <c r="I25" i="5"/>
  <c r="I24" i="5"/>
  <c r="I23" i="5"/>
  <c r="I22" i="5"/>
  <c r="I21" i="5"/>
  <c r="I20" i="5"/>
  <c r="I19" i="5"/>
  <c r="I17" i="5"/>
  <c r="H32" i="5" l="1"/>
  <c r="J11" i="5"/>
  <c r="I11" i="5"/>
  <c r="I36" i="5"/>
  <c r="C19" i="5" l="1"/>
  <c r="I31" i="5"/>
  <c r="G39" i="5"/>
  <c r="M39" i="5"/>
  <c r="G38" i="5"/>
  <c r="I35" i="5"/>
  <c r="J43" i="5"/>
  <c r="K43" i="5" s="1"/>
  <c r="G43" i="5"/>
  <c r="J42" i="5"/>
  <c r="K42" i="5" s="1"/>
  <c r="G42" i="5"/>
  <c r="L9" i="5"/>
  <c r="B18" i="5" l="1"/>
  <c r="D18" i="5" s="1"/>
  <c r="I34" i="5"/>
  <c r="I33" i="5"/>
  <c r="J41" i="5"/>
  <c r="K41" i="5" s="1"/>
  <c r="G41" i="5"/>
  <c r="J40" i="5"/>
  <c r="G40" i="5"/>
  <c r="J39" i="5"/>
  <c r="L39" i="5" s="1"/>
  <c r="J38" i="5"/>
  <c r="H36" i="5"/>
  <c r="G36" i="5"/>
  <c r="H35" i="5"/>
  <c r="G35" i="5"/>
  <c r="H34" i="5"/>
  <c r="G34" i="5"/>
  <c r="H33" i="5"/>
  <c r="G33" i="5"/>
  <c r="G32" i="5"/>
  <c r="H31" i="5"/>
  <c r="G31" i="5"/>
  <c r="K6" i="5"/>
  <c r="L6" i="5" s="1"/>
  <c r="B12" i="5"/>
  <c r="B7" i="5"/>
  <c r="L38" i="5" l="1"/>
  <c r="K38" i="5"/>
  <c r="B8" i="5"/>
  <c r="B13" i="5"/>
  <c r="B14" i="5" s="1"/>
  <c r="B15" i="5" s="1"/>
  <c r="B19" i="5" s="1"/>
  <c r="K40" i="5"/>
  <c r="L40" i="5"/>
  <c r="K39" i="5"/>
  <c r="B24" i="5" l="1"/>
  <c r="D19" i="5"/>
  <c r="E19" i="5" l="1"/>
  <c r="D22" i="5"/>
  <c r="D21" i="5"/>
  <c r="D20" i="5"/>
</calcChain>
</file>

<file path=xl/sharedStrings.xml><?xml version="1.0" encoding="utf-8"?>
<sst xmlns="http://schemas.openxmlformats.org/spreadsheetml/2006/main" count="31" uniqueCount="30">
  <si>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</si>
  <si>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</si>
  <si>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</si>
  <si>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</si>
  <si>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</si>
  <si>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</si>
  <si>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</si>
  <si>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</si>
  <si>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</si>
  <si>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</si>
  <si>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</si>
  <si>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</si>
  <si>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</si>
  <si>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</si>
  <si>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</si>
  <si>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</si>
  <si>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</si>
  <si>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</si>
  <si>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</si>
  <si>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</si>
  <si>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</si>
  <si>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</si>
  <si>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</si>
  <si>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</si>
  <si>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</si>
  <si>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Terrace</t>
  </si>
  <si>
    <t>Measurement Carpet</t>
  </si>
  <si>
    <t>Flat Value</t>
  </si>
  <si>
    <t>Terrace Value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</si>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</sst>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8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278135</xdr:colOff>
      <xdr:row>44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B1522C-F808-4195-AFF6-F2452F4F2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89335" cy="8383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11739</xdr:colOff>
      <xdr:row>43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0D0756-5668-49CD-9FBC-A9B8D8964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61339" cy="8287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373654</xdr:colOff>
      <xdr:row>43</xdr:row>
      <xdr:rowOff>124986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C21E14-0EB6-4B46-BF6E-23AE3024B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13654" cy="8316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O43"/>
  <sheetViews>
    <sheetView tabSelected="1" topLeftCell="A4" workbookViewId="0">
      <selection activeCell="N14" sqref="N14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3.85546875" bestFit="1" customWidth="1"/>
    <col min="10" max="10" width="12.140625" bestFit="1" customWidth="1"/>
    <col min="12" max="12" width="10" bestFit="1" customWidth="1"/>
  </cols>
  <sheetData>
    <row r="3" spans="1:15" x14ac:dyDescent="0.25">
      <c r="A3" s="2"/>
      <c r="B3" s="2"/>
      <c r="C3" s="2"/>
      <c r="D3" s="11"/>
    </row>
    <row r="4" spans="1:15" ht="16.5" x14ac:dyDescent="0.3">
      <c r="A4" s="15"/>
      <c r="B4" s="16" t="s">
        <v>27</v>
      </c>
      <c r="C4" s="16" t="s">
        <v>28</v>
      </c>
      <c r="D4" s="16" t="s">
        <v>29</v>
      </c>
    </row>
    <row r="5" spans="1:15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5" ht="16.5" x14ac:dyDescent="0.3">
      <c r="A6" s="3" t="s">
        <v>5</v>
      </c>
      <c r="B6" s="3">
        <v>2010</v>
      </c>
      <c r="C6" s="3"/>
      <c r="D6" s="2"/>
      <c r="I6" s="2">
        <v>2010</v>
      </c>
      <c r="J6" s="2">
        <v>2024</v>
      </c>
      <c r="K6" s="2">
        <f>J6-I6</f>
        <v>14</v>
      </c>
      <c r="L6" s="2">
        <f>K6-60</f>
        <v>-46</v>
      </c>
    </row>
    <row r="7" spans="1:15" ht="16.5" x14ac:dyDescent="0.3">
      <c r="A7" s="3" t="s">
        <v>6</v>
      </c>
      <c r="B7" s="3">
        <f>B5-B6</f>
        <v>14</v>
      </c>
      <c r="C7" s="3"/>
      <c r="D7" s="2"/>
      <c r="I7" s="2"/>
      <c r="J7" s="2"/>
      <c r="K7" s="2"/>
    </row>
    <row r="8" spans="1:15" ht="16.5" x14ac:dyDescent="0.3">
      <c r="A8" s="3"/>
      <c r="B8" s="3">
        <f>B7-60</f>
        <v>-46</v>
      </c>
      <c r="C8" s="3"/>
      <c r="D8" s="2"/>
      <c r="H8" s="9"/>
      <c r="I8" s="10" t="s">
        <v>24</v>
      </c>
      <c r="J8" s="10" t="s">
        <v>23</v>
      </c>
      <c r="K8" s="10"/>
      <c r="L8">
        <v>30250</v>
      </c>
    </row>
    <row r="9" spans="1:15" ht="16.5" x14ac:dyDescent="0.3">
      <c r="A9" s="3" t="s">
        <v>7</v>
      </c>
      <c r="B9" s="5">
        <f>539*2500</f>
        <v>1347500</v>
      </c>
      <c r="C9" s="5"/>
      <c r="D9" s="4"/>
      <c r="H9" s="9"/>
      <c r="I9" s="10">
        <v>412</v>
      </c>
      <c r="J9" s="10"/>
      <c r="K9" s="10"/>
      <c r="L9">
        <f>L8/10.764</f>
        <v>2810.2935711631367</v>
      </c>
    </row>
    <row r="10" spans="1:15" ht="16.5" x14ac:dyDescent="0.3">
      <c r="A10" s="3" t="s">
        <v>8</v>
      </c>
      <c r="B10" s="3"/>
      <c r="C10" s="3"/>
      <c r="D10" s="2"/>
      <c r="H10" s="9"/>
      <c r="I10" s="10">
        <v>37</v>
      </c>
      <c r="J10" s="10"/>
      <c r="K10" s="10"/>
    </row>
    <row r="11" spans="1:15" ht="16.5" x14ac:dyDescent="0.3">
      <c r="A11" s="3"/>
      <c r="B11" s="3"/>
      <c r="C11" s="3"/>
      <c r="D11" s="2"/>
      <c r="I11">
        <f>SUM(I9:I10)</f>
        <v>449</v>
      </c>
      <c r="J11" s="10">
        <f>I11*1.2</f>
        <v>538.79999999999995</v>
      </c>
      <c r="K11" s="10"/>
      <c r="N11">
        <f>412+37+64</f>
        <v>513</v>
      </c>
    </row>
    <row r="12" spans="1:15" ht="16.5" x14ac:dyDescent="0.3">
      <c r="A12" s="3" t="s">
        <v>9</v>
      </c>
      <c r="B12" s="3">
        <f>100-10</f>
        <v>90</v>
      </c>
      <c r="C12" s="3"/>
      <c r="D12" s="2"/>
      <c r="H12" s="9" t="s">
        <v>25</v>
      </c>
      <c r="I12" s="10">
        <v>64</v>
      </c>
      <c r="J12" s="2"/>
      <c r="K12" s="2"/>
      <c r="N12">
        <f>N11*1.2</f>
        <v>615.6</v>
      </c>
      <c r="O12">
        <f>N12*1.2</f>
        <v>738.72</v>
      </c>
    </row>
    <row r="13" spans="1:15" ht="16.5" x14ac:dyDescent="0.3">
      <c r="A13" s="3" t="s">
        <v>10</v>
      </c>
      <c r="B13" s="3">
        <f>B12*B7/60</f>
        <v>21</v>
      </c>
      <c r="C13" s="3"/>
      <c r="D13" s="2"/>
      <c r="N13">
        <v>6300</v>
      </c>
      <c r="O13">
        <v>739</v>
      </c>
    </row>
    <row r="14" spans="1:15" ht="16.5" x14ac:dyDescent="0.3">
      <c r="A14" s="3"/>
      <c r="B14" s="6">
        <f>B13%</f>
        <v>0.21</v>
      </c>
      <c r="C14" s="6"/>
      <c r="D14" s="12"/>
      <c r="N14">
        <f>N13*N12</f>
        <v>3878280</v>
      </c>
      <c r="O14">
        <v>5000</v>
      </c>
    </row>
    <row r="15" spans="1:15" ht="16.5" x14ac:dyDescent="0.3">
      <c r="A15" s="3" t="s">
        <v>11</v>
      </c>
      <c r="B15" s="5">
        <f>ROUND((B9*B14),0)</f>
        <v>282975</v>
      </c>
      <c r="C15" s="5"/>
      <c r="D15" s="5"/>
      <c r="N15">
        <f>N14/449</f>
        <v>8637.5946547884196</v>
      </c>
      <c r="O15">
        <f>O14*O13</f>
        <v>3695000</v>
      </c>
    </row>
    <row r="16" spans="1:15" ht="16.5" x14ac:dyDescent="0.3">
      <c r="A16" s="3" t="s">
        <v>2</v>
      </c>
      <c r="B16" s="5">
        <v>449</v>
      </c>
      <c r="C16" s="5">
        <v>64</v>
      </c>
      <c r="D16" s="4"/>
      <c r="H16" s="9"/>
      <c r="I16" s="9" t="s">
        <v>26</v>
      </c>
      <c r="J16" t="s">
        <v>25</v>
      </c>
      <c r="O16">
        <f>O15*0.8</f>
        <v>2956000</v>
      </c>
    </row>
    <row r="17" spans="1:10" ht="16.5" x14ac:dyDescent="0.3">
      <c r="A17" s="3" t="s">
        <v>22</v>
      </c>
      <c r="B17" s="3">
        <v>8500</v>
      </c>
      <c r="C17" s="3">
        <f>B17*40%</f>
        <v>3400</v>
      </c>
      <c r="D17" s="2"/>
      <c r="H17" s="9"/>
      <c r="I17" s="9">
        <f>9.4*15</f>
        <v>141</v>
      </c>
      <c r="J17">
        <f>9.4*7</f>
        <v>65.8</v>
      </c>
    </row>
    <row r="18" spans="1:10" ht="16.5" x14ac:dyDescent="0.3">
      <c r="A18" s="3" t="s">
        <v>12</v>
      </c>
      <c r="B18" s="5">
        <f>B17*B16</f>
        <v>3816500</v>
      </c>
      <c r="C18" s="5">
        <f>C17*C16</f>
        <v>217600</v>
      </c>
      <c r="D18" s="4">
        <f>C18+B18</f>
        <v>4034100</v>
      </c>
      <c r="H18" s="9"/>
      <c r="I18" s="9">
        <v>0</v>
      </c>
    </row>
    <row r="19" spans="1:10" ht="16.5" x14ac:dyDescent="0.3">
      <c r="A19" s="7" t="s">
        <v>13</v>
      </c>
      <c r="B19" s="8">
        <f>B18-B15</f>
        <v>3533525</v>
      </c>
      <c r="C19" s="8">
        <f>C18-C15</f>
        <v>217600</v>
      </c>
      <c r="D19" s="8">
        <f>C19+B19</f>
        <v>3751125</v>
      </c>
      <c r="E19" s="1">
        <f>D19/539</f>
        <v>6959.4155844155848</v>
      </c>
      <c r="I19">
        <f>8.4*9.7</f>
        <v>81.48</v>
      </c>
    </row>
    <row r="20" spans="1:10" ht="16.5" x14ac:dyDescent="0.3">
      <c r="A20" s="7" t="s">
        <v>14</v>
      </c>
      <c r="B20" s="8"/>
      <c r="C20" s="8"/>
      <c r="D20" s="8">
        <f>D19*0.9</f>
        <v>3376012.5</v>
      </c>
      <c r="I20">
        <f>8.4*2.6</f>
        <v>21.840000000000003</v>
      </c>
    </row>
    <row r="21" spans="1:10" ht="16.5" x14ac:dyDescent="0.3">
      <c r="A21" s="7" t="s">
        <v>15</v>
      </c>
      <c r="B21" s="8"/>
      <c r="C21" s="8"/>
      <c r="D21" s="8">
        <f>D19*0.8</f>
        <v>3000900</v>
      </c>
      <c r="I21">
        <f>9*12.5</f>
        <v>112.5</v>
      </c>
    </row>
    <row r="22" spans="1:10" ht="16.5" x14ac:dyDescent="0.3">
      <c r="A22" s="7" t="s">
        <v>16</v>
      </c>
      <c r="B22" s="8"/>
      <c r="C22" s="8"/>
      <c r="D22" s="8">
        <f>D19*0.025/12</f>
        <v>7814.84375</v>
      </c>
      <c r="I22">
        <f>9*2.6</f>
        <v>23.400000000000002</v>
      </c>
    </row>
    <row r="23" spans="1:10" x14ac:dyDescent="0.25">
      <c r="I23">
        <f>2.1*3.1</f>
        <v>6.5100000000000007</v>
      </c>
    </row>
    <row r="24" spans="1:10" x14ac:dyDescent="0.25">
      <c r="B24" s="1">
        <f>B19/449</f>
        <v>7869.7661469933182</v>
      </c>
      <c r="C24" s="1"/>
      <c r="I24">
        <f>4*5</f>
        <v>20</v>
      </c>
      <c r="J24" s="13"/>
    </row>
    <row r="25" spans="1:10" x14ac:dyDescent="0.25">
      <c r="B25" s="1"/>
      <c r="I25">
        <f>3*9.4</f>
        <v>28.200000000000003</v>
      </c>
    </row>
    <row r="26" spans="1:10" x14ac:dyDescent="0.25">
      <c r="I26">
        <f>4*1</f>
        <v>4</v>
      </c>
    </row>
    <row r="27" spans="1:10" x14ac:dyDescent="0.25">
      <c r="I27">
        <f>SUM(I17:I26)</f>
        <v>438.93</v>
      </c>
    </row>
    <row r="29" spans="1:10" x14ac:dyDescent="0.25">
      <c r="E29" t="s">
        <v>17</v>
      </c>
    </row>
    <row r="30" spans="1:10" x14ac:dyDescent="0.25"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0" x14ac:dyDescent="0.25">
      <c r="D31" s="2"/>
      <c r="E31" s="17">
        <v>414</v>
      </c>
      <c r="F31" s="2">
        <v>3200000</v>
      </c>
      <c r="G31" s="2">
        <f t="shared" ref="G31:G36" si="0">F31/E31</f>
        <v>7729.4685990338166</v>
      </c>
      <c r="H31" s="2" t="e">
        <f t="shared" ref="H31:H36" si="1">F31/D31</f>
        <v>#DIV/0!</v>
      </c>
      <c r="I31" s="2">
        <f>D31/E31</f>
        <v>0</v>
      </c>
    </row>
    <row r="32" spans="1:10" x14ac:dyDescent="0.25">
      <c r="D32" s="2">
        <v>650</v>
      </c>
      <c r="E32" s="17"/>
      <c r="F32" s="2">
        <v>4200000</v>
      </c>
      <c r="G32" s="2" t="e">
        <f t="shared" si="0"/>
        <v>#DIV/0!</v>
      </c>
      <c r="H32" s="2">
        <f>F32/D32</f>
        <v>6461.5384615384619</v>
      </c>
      <c r="I32" s="2"/>
    </row>
    <row r="33" spans="2:13" x14ac:dyDescent="0.25">
      <c r="D33" s="2"/>
      <c r="E33" s="17"/>
      <c r="F33" s="4"/>
      <c r="G33" s="2" t="e">
        <f t="shared" si="0"/>
        <v>#DIV/0!</v>
      </c>
      <c r="H33" s="2" t="e">
        <f t="shared" si="1"/>
        <v>#DIV/0!</v>
      </c>
      <c r="I33" s="2" t="e">
        <f>D33/E33</f>
        <v>#DIV/0!</v>
      </c>
    </row>
    <row r="34" spans="2:13" x14ac:dyDescent="0.25">
      <c r="D34" s="2"/>
      <c r="E34" s="17"/>
      <c r="F34" s="4"/>
      <c r="G34" s="2" t="e">
        <f t="shared" si="0"/>
        <v>#DIV/0!</v>
      </c>
      <c r="H34" s="2" t="e">
        <f t="shared" si="1"/>
        <v>#DIV/0!</v>
      </c>
      <c r="I34" s="2" t="e">
        <f>D34/E34</f>
        <v>#DIV/0!</v>
      </c>
    </row>
    <row r="35" spans="2:13" x14ac:dyDescent="0.25">
      <c r="D35" s="2"/>
      <c r="E35" s="2"/>
      <c r="F35" s="4"/>
      <c r="G35" s="2" t="e">
        <f t="shared" si="0"/>
        <v>#DIV/0!</v>
      </c>
      <c r="H35" s="2" t="e">
        <f t="shared" si="1"/>
        <v>#DIV/0!</v>
      </c>
      <c r="I35" s="2" t="e">
        <f>D35/E35</f>
        <v>#DIV/0!</v>
      </c>
    </row>
    <row r="36" spans="2:13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2:13" x14ac:dyDescent="0.25">
      <c r="E37" t="s">
        <v>21</v>
      </c>
    </row>
    <row r="38" spans="2:13" x14ac:dyDescent="0.25">
      <c r="B38">
        <v>1</v>
      </c>
      <c r="E38">
        <v>410</v>
      </c>
      <c r="F38">
        <v>2600000</v>
      </c>
      <c r="G38" s="2">
        <f>F38/E38</f>
        <v>6341.4634146341459</v>
      </c>
      <c r="H38">
        <v>455000</v>
      </c>
      <c r="I38">
        <v>30000</v>
      </c>
      <c r="J38" s="2">
        <f t="shared" ref="J38:J43" si="2">I38+H38+F38</f>
        <v>3085000</v>
      </c>
      <c r="K38" s="2">
        <f>J38/E38</f>
        <v>7524.3902439024387</v>
      </c>
      <c r="L38" s="4">
        <f>J38/719</f>
        <v>4290.6815020862305</v>
      </c>
      <c r="M38" s="2"/>
    </row>
    <row r="39" spans="2:13" x14ac:dyDescent="0.25">
      <c r="E39">
        <v>585</v>
      </c>
      <c r="F39">
        <v>2985500</v>
      </c>
      <c r="G39" s="2">
        <f>F39/E39</f>
        <v>5103.4188034188037</v>
      </c>
      <c r="H39">
        <v>948000</v>
      </c>
      <c r="I39">
        <v>30000</v>
      </c>
      <c r="J39" s="2">
        <f t="shared" si="2"/>
        <v>3963500</v>
      </c>
      <c r="K39" s="2">
        <f t="shared" ref="K39:K43" si="3">J39/E39</f>
        <v>6775.2136752136748</v>
      </c>
      <c r="L39" s="4" t="e">
        <f>J39/D39</f>
        <v>#DIV/0!</v>
      </c>
      <c r="M39" s="2" t="e">
        <f>F39/D39</f>
        <v>#DIV/0!</v>
      </c>
    </row>
    <row r="40" spans="2:13" x14ac:dyDescent="0.25">
      <c r="D40" s="2"/>
      <c r="E40" s="2"/>
      <c r="F40" s="2"/>
      <c r="G40" s="2" t="e">
        <f t="shared" ref="G40:G43" si="4">F40/E40</f>
        <v>#DIV/0!</v>
      </c>
      <c r="H40" s="2">
        <v>169500</v>
      </c>
      <c r="I40" s="2">
        <v>30000</v>
      </c>
      <c r="J40" s="2">
        <f t="shared" si="2"/>
        <v>199500</v>
      </c>
      <c r="K40" s="2" t="e">
        <f t="shared" si="3"/>
        <v>#DIV/0!</v>
      </c>
      <c r="L40" s="2" t="e">
        <f>J40/D40</f>
        <v>#DIV/0!</v>
      </c>
      <c r="M40" s="2"/>
    </row>
    <row r="41" spans="2:13" x14ac:dyDescent="0.25">
      <c r="D41" s="2"/>
      <c r="E41" s="2"/>
      <c r="F41" s="2"/>
      <c r="G41" s="2" t="e">
        <f t="shared" si="4"/>
        <v>#DIV/0!</v>
      </c>
      <c r="H41" s="2">
        <v>726000</v>
      </c>
      <c r="I41" s="2">
        <v>30000</v>
      </c>
      <c r="J41" s="2">
        <f t="shared" si="2"/>
        <v>756000</v>
      </c>
      <c r="K41" s="2" t="e">
        <f t="shared" si="3"/>
        <v>#DIV/0!</v>
      </c>
      <c r="L41" s="2"/>
      <c r="M41" s="2"/>
    </row>
    <row r="42" spans="2:13" x14ac:dyDescent="0.25">
      <c r="G42" s="2" t="e">
        <f t="shared" si="4"/>
        <v>#DIV/0!</v>
      </c>
      <c r="H42">
        <v>1200000</v>
      </c>
      <c r="I42" s="2">
        <v>30000</v>
      </c>
      <c r="J42" s="2">
        <f t="shared" si="2"/>
        <v>1230000</v>
      </c>
      <c r="K42" s="2" t="e">
        <f t="shared" si="3"/>
        <v>#DIV/0!</v>
      </c>
    </row>
    <row r="43" spans="2:13" x14ac:dyDescent="0.25">
      <c r="G43" s="14" t="e">
        <f t="shared" si="4"/>
        <v>#DIV/0!</v>
      </c>
      <c r="H43">
        <v>900000</v>
      </c>
      <c r="I43" s="2">
        <v>30000</v>
      </c>
      <c r="J43" s="2">
        <f t="shared" si="2"/>
        <v>930000</v>
      </c>
      <c r="K43" s="2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I29" sqref="I29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2024-06-26T08:54:05Z</dcterms:modified>
</cp:coreProperties>
</file>