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Corporate Finance Branch (Fort)\Chemtrols Industries\Office No. 401 - Baroda\"/>
    </mc:Choice>
  </mc:AlternateContent>
  <xr:revisionPtr revIDLastSave="0" documentId="13_ncr:1_{B7A7E510-BB91-442F-BA39-089ACCFB9C9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J35" i="4"/>
  <c r="I19" i="4"/>
  <c r="Y25" i="4" l="1"/>
  <c r="P8" i="4" l="1"/>
  <c r="J19" i="4"/>
  <c r="J18" i="4"/>
  <c r="F19" i="4"/>
  <c r="S23" i="4"/>
  <c r="R23" i="4"/>
  <c r="J34" i="4"/>
  <c r="J31" i="4"/>
  <c r="I34" i="4"/>
  <c r="I31" i="4"/>
  <c r="I35" i="4"/>
  <c r="I33" i="4"/>
  <c r="I32" i="4"/>
  <c r="I30" i="4"/>
  <c r="I29" i="4"/>
  <c r="I28" i="4"/>
  <c r="I27" i="4"/>
  <c r="I26" i="4"/>
  <c r="I25" i="4"/>
  <c r="F18" i="4"/>
  <c r="J20" i="4" l="1"/>
  <c r="Q12" i="4"/>
  <c r="P12" i="4"/>
  <c r="P11" i="4"/>
  <c r="Q11" i="4" s="1"/>
  <c r="P10" i="4"/>
  <c r="P9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<sst xmlns="http://schemas.openxmlformats.org/spreadsheetml/2006/main" count="35" uniqueCount="29">
  <si>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</si>
  <si>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</si>
  <si>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</si>
  <si>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</si>
  <si>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</si>
  <si>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</si>
  <si>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</si>
  <si>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</si>
  <si>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</si>
  <si>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</si>
  <si>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</si>
  <si>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</si>
  <si>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</si>
  <si>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401, 4th Floor, Glacier, Near Kashi Vishweshwar Temple, Jetalpur Road, Village - Vadodara, Vadodara,</t>
  </si>
  <si>
    <t>bua</t>
  </si>
  <si>
    <t>rate</t>
  </si>
  <si>
    <t>mca</t>
  </si>
  <si>
    <t>fmv</t>
  </si>
  <si>
    <t>terrace</t>
  </si>
  <si>
    <t>as per plan 3 offices on 4th floor, as per site 2 offices</t>
  </si>
  <si>
    <t>office area</t>
  </si>
  <si>
    <t xml:space="preserve">Plan </t>
  </si>
  <si>
    <t>entire 4th floor 183.07 sq. m. - Plan pg No. 11</t>
  </si>
  <si>
    <t>entire 4th floor 283.07 sq. m. - Plan pg No. 1</t>
  </si>
  <si>
    <t>yoc - 2005</t>
  </si>
  <si>
    <t>22°18'27.0"N 73°10'21.5"E</t>
  </si>
  <si>
    <t>anand complex</t>
  </si>
  <si>
    <t>emerald one</t>
  </si>
  <si>
    <t>6000 to 10000/-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</si>
</sst>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4" fontId="1" fillId="3" borderId="0" xfId="0" applyNumberFormat="1" applyFont="1" applyFill="1"/>
    <xf numFmtId="43" fontId="0" fillId="0" borderId="0" xfId="1" applyFon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115592</xdr:colOff>
      <xdr:row>46</xdr:row>
      <xdr:rowOff>29738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EA088-2CBF-4770-9221-5B9DE3BF5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9592" cy="8335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182277</xdr:colOff>
      <xdr:row>49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D2611-2EB0-4955-BF29-E3C3629F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26277" cy="831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182277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3C02CE-63EA-4FBD-BE53-D12BD947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26277" cy="8259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458540</xdr:colOff>
      <xdr:row>41</xdr:row>
      <xdr:rowOff>172491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B59B88-C61A-44D9-89E1-8FF4E6F2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02540" cy="7459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153698</xdr:colOff>
      <xdr:row>49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CE716-8F12-475E-9466-96CF3F96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297698" cy="8125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144171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EEAE4-C9FF-45FB-ADA4-0AEA6C91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288171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AEA0C-CB83-4A2B-AA4A-9B73D922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183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CEED7-11A5-4DF6-B1CB-4C8FC82D1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43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43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CEC07-11CF-4E1B-89DF-83E293A6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0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7"/>
  <sheetViews>
    <sheetView tabSelected="1" zoomScaleNormal="100" workbookViewId="0">
      <selection activeCell="R29" sqref="R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4.1406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1830</v>
      </c>
      <c r="C2" s="4">
        <f>B2*1.2</f>
        <v>2196</v>
      </c>
      <c r="D2" s="4">
        <f t="shared" ref="D2:D13" si="2">C2*1.2</f>
        <v>2635.2</v>
      </c>
      <c r="E2" s="5">
        <f t="shared" ref="E2:E13" si="3">R2</f>
        <v>14000000</v>
      </c>
      <c r="F2" s="10">
        <f t="shared" ref="F2:F13" si="4">ROUND((E2/B2),0)</f>
        <v>7650</v>
      </c>
      <c r="G2" s="15">
        <f t="shared" ref="G2:G13" si="5">ROUND((E2/C2),0)</f>
        <v>6375</v>
      </c>
      <c r="H2" s="10">
        <f t="shared" ref="H2:H13" si="6">ROUND((E2/D2),0)</f>
        <v>5313</v>
      </c>
      <c r="I2" s="4" t="e">
        <f>#REF!</f>
        <v>#REF!</v>
      </c>
      <c r="J2" s="4" t="str">
        <f t="shared" ref="J2:J13" si="7">S2</f>
        <v>anand complex</v>
      </c>
      <c r="O2">
        <v>0</v>
      </c>
      <c r="P2">
        <f t="shared" ref="P2:P12" si="8">O2/1.2</f>
        <v>0</v>
      </c>
      <c r="Q2">
        <v>1830</v>
      </c>
      <c r="R2" s="2">
        <v>14000000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670</v>
      </c>
      <c r="C3" s="4">
        <f t="shared" ref="C3:C15" si="9">B3*1.2</f>
        <v>804</v>
      </c>
      <c r="D3" s="4">
        <f t="shared" si="2"/>
        <v>964.8</v>
      </c>
      <c r="E3" s="17">
        <f t="shared" si="3"/>
        <v>3200000</v>
      </c>
      <c r="F3" s="10">
        <f t="shared" si="4"/>
        <v>4776</v>
      </c>
      <c r="G3" s="10">
        <f t="shared" si="5"/>
        <v>3980</v>
      </c>
      <c r="H3" s="10">
        <f t="shared" si="6"/>
        <v>3317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670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17">
        <f t="shared" si="3"/>
        <v>4000000</v>
      </c>
      <c r="F4" s="10">
        <f t="shared" si="4"/>
        <v>10000</v>
      </c>
      <c r="G4" s="10">
        <f t="shared" si="5"/>
        <v>8333</v>
      </c>
      <c r="H4" s="10">
        <f t="shared" si="6"/>
        <v>6944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400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850</v>
      </c>
      <c r="C5" s="4">
        <f t="shared" si="9"/>
        <v>1020</v>
      </c>
      <c r="D5" s="4">
        <f t="shared" si="2"/>
        <v>1224</v>
      </c>
      <c r="E5" s="17">
        <f t="shared" si="3"/>
        <v>4500000</v>
      </c>
      <c r="F5" s="10">
        <f t="shared" si="4"/>
        <v>5294</v>
      </c>
      <c r="G5" s="15">
        <f t="shared" si="5"/>
        <v>4412</v>
      </c>
      <c r="H5" s="10">
        <f t="shared" si="6"/>
        <v>3676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850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300</v>
      </c>
      <c r="C6" s="4">
        <f t="shared" si="9"/>
        <v>360</v>
      </c>
      <c r="D6" s="4">
        <f t="shared" si="2"/>
        <v>432</v>
      </c>
      <c r="E6" s="17">
        <f t="shared" si="3"/>
        <v>4700000</v>
      </c>
      <c r="F6" s="10">
        <f t="shared" si="4"/>
        <v>15667</v>
      </c>
      <c r="G6" s="10">
        <f t="shared" si="5"/>
        <v>13056</v>
      </c>
      <c r="H6" s="10">
        <f t="shared" si="6"/>
        <v>10880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300</v>
      </c>
      <c r="R6" s="2">
        <v>4700000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1600</v>
      </c>
      <c r="C7" s="4">
        <f t="shared" si="9"/>
        <v>1920</v>
      </c>
      <c r="D7" s="4">
        <f t="shared" si="2"/>
        <v>2304</v>
      </c>
      <c r="E7" s="17">
        <f t="shared" si="3"/>
        <v>8200000</v>
      </c>
      <c r="F7" s="10">
        <f t="shared" si="4"/>
        <v>5125</v>
      </c>
      <c r="G7" s="10">
        <f t="shared" si="5"/>
        <v>4271</v>
      </c>
      <c r="H7" s="10">
        <f t="shared" si="6"/>
        <v>3559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1600</v>
      </c>
      <c r="R7" s="2">
        <v>8200000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150</v>
      </c>
      <c r="C8" s="4">
        <f t="shared" si="9"/>
        <v>180</v>
      </c>
      <c r="D8" s="4">
        <f t="shared" si="2"/>
        <v>216</v>
      </c>
      <c r="E8" s="17">
        <f t="shared" si="3"/>
        <v>2700000</v>
      </c>
      <c r="F8" s="10">
        <f t="shared" si="4"/>
        <v>18000</v>
      </c>
      <c r="G8" s="10">
        <f t="shared" si="5"/>
        <v>15000</v>
      </c>
      <c r="H8" s="10">
        <f t="shared" si="6"/>
        <v>12500</v>
      </c>
      <c r="I8" s="4" t="e">
        <f>#REF!</f>
        <v>#REF!</v>
      </c>
      <c r="J8" s="4" t="str">
        <f t="shared" si="7"/>
        <v>emerald one</v>
      </c>
      <c r="O8">
        <v>0</v>
      </c>
      <c r="P8">
        <f t="shared" ref="P8" si="10">O8/1.2</f>
        <v>0</v>
      </c>
      <c r="Q8">
        <v>150</v>
      </c>
      <c r="R8" s="2">
        <v>2700000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300</v>
      </c>
      <c r="C9" s="4">
        <f t="shared" si="9"/>
        <v>360</v>
      </c>
      <c r="D9" s="4">
        <f t="shared" si="2"/>
        <v>432</v>
      </c>
      <c r="E9" s="17">
        <f t="shared" si="3"/>
        <v>4700000</v>
      </c>
      <c r="F9" s="10">
        <f t="shared" si="4"/>
        <v>15667</v>
      </c>
      <c r="G9" s="10">
        <f t="shared" si="5"/>
        <v>13056</v>
      </c>
      <c r="H9" s="10">
        <f t="shared" si="6"/>
        <v>10880</v>
      </c>
      <c r="I9" s="4" t="e">
        <f>#REF!</f>
        <v>#REF!</v>
      </c>
      <c r="J9" s="4" t="str">
        <f t="shared" si="7"/>
        <v>emerald one</v>
      </c>
      <c r="O9">
        <v>0</v>
      </c>
      <c r="P9">
        <f t="shared" si="8"/>
        <v>0</v>
      </c>
      <c r="Q9">
        <v>300</v>
      </c>
      <c r="R9" s="2">
        <v>4700000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853</v>
      </c>
      <c r="C10" s="4">
        <f t="shared" si="9"/>
        <v>1023.5999999999999</v>
      </c>
      <c r="D10" s="4">
        <f t="shared" si="2"/>
        <v>1228.32</v>
      </c>
      <c r="E10" s="17">
        <f t="shared" si="3"/>
        <v>7500000</v>
      </c>
      <c r="F10" s="10">
        <f t="shared" si="4"/>
        <v>8792</v>
      </c>
      <c r="G10" s="15">
        <f t="shared" si="5"/>
        <v>7327</v>
      </c>
      <c r="H10" s="10">
        <f t="shared" si="6"/>
        <v>6106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853</v>
      </c>
      <c r="R10" s="2">
        <v>7500000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6:25" x14ac:dyDescent="0.25">
      <c r="I17" t="s">
        <v>15</v>
      </c>
      <c r="J17" t="s">
        <v>17</v>
      </c>
    </row>
    <row r="18" spans="6:25" x14ac:dyDescent="0.25">
      <c r="F18">
        <f>122*10.764</f>
        <v>1313.2079999999999</v>
      </c>
      <c r="G18" t="s">
        <v>14</v>
      </c>
      <c r="H18">
        <v>1313</v>
      </c>
      <c r="I18" s="18">
        <v>5000</v>
      </c>
      <c r="J18" s="18">
        <f>I18*H18</f>
        <v>6565000</v>
      </c>
      <c r="O18" t="s">
        <v>25</v>
      </c>
    </row>
    <row r="19" spans="6:25" x14ac:dyDescent="0.25">
      <c r="F19">
        <f>191*10.764</f>
        <v>2055.924</v>
      </c>
      <c r="G19" t="s">
        <v>18</v>
      </c>
      <c r="H19">
        <v>2056</v>
      </c>
      <c r="I19" s="19">
        <f>I18*40%</f>
        <v>2000</v>
      </c>
      <c r="J19" s="18">
        <f>I19*H19</f>
        <v>4112000</v>
      </c>
    </row>
    <row r="20" spans="6:25" x14ac:dyDescent="0.25">
      <c r="H20" s="6">
        <f>H19+H18</f>
        <v>3369</v>
      </c>
      <c r="I20" s="18"/>
      <c r="J20" s="18">
        <f>J19+J18</f>
        <v>10677000</v>
      </c>
      <c r="O20" s="16" t="s">
        <v>21</v>
      </c>
    </row>
    <row r="21" spans="6:25" x14ac:dyDescent="0.25">
      <c r="O21" t="s">
        <v>19</v>
      </c>
    </row>
    <row r="22" spans="6:25" x14ac:dyDescent="0.25">
      <c r="G22" s="6"/>
      <c r="H22" s="6"/>
    </row>
    <row r="23" spans="6:25" x14ac:dyDescent="0.25">
      <c r="O23" t="s">
        <v>20</v>
      </c>
      <c r="P23">
        <v>9.1999999999999993</v>
      </c>
      <c r="Q23">
        <v>6.53</v>
      </c>
      <c r="R23">
        <f>Q23*P23</f>
        <v>60.076000000000001</v>
      </c>
      <c r="S23">
        <f>R23*10.764</f>
        <v>646.65806399999997</v>
      </c>
    </row>
    <row r="24" spans="6:25" x14ac:dyDescent="0.25">
      <c r="G24" t="s">
        <v>16</v>
      </c>
      <c r="O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6:25" x14ac:dyDescent="0.25">
      <c r="G25">
        <v>10.41</v>
      </c>
      <c r="H25">
        <v>8.31</v>
      </c>
      <c r="I25">
        <f>H25*G25</f>
        <v>86.507100000000008</v>
      </c>
      <c r="O25" t="s">
        <v>23</v>
      </c>
      <c r="P25" s="11"/>
      <c r="Q25" s="14"/>
      <c r="R25" s="14"/>
      <c r="T25" s="14"/>
      <c r="U25" s="14"/>
      <c r="V25" s="11"/>
      <c r="W25" s="11"/>
      <c r="X25" s="11"/>
      <c r="Y25">
        <f>12109/10.764</f>
        <v>1124.9535488665924</v>
      </c>
    </row>
    <row r="26" spans="6:25" x14ac:dyDescent="0.25">
      <c r="G26">
        <v>3.07</v>
      </c>
      <c r="H26">
        <v>9.9700000000000006</v>
      </c>
      <c r="I26">
        <f t="shared" ref="I26:I35" si="22">H26*G26</f>
        <v>30.607900000000001</v>
      </c>
      <c r="P26" s="11"/>
      <c r="Q26" s="11"/>
      <c r="R26" s="11"/>
      <c r="T26" s="11"/>
      <c r="U26" s="11"/>
      <c r="V26" s="11"/>
      <c r="W26" s="11"/>
      <c r="X26" s="11"/>
    </row>
    <row r="27" spans="6:25" x14ac:dyDescent="0.25">
      <c r="G27">
        <v>1.57</v>
      </c>
      <c r="H27">
        <v>1.68</v>
      </c>
      <c r="I27">
        <f t="shared" si="22"/>
        <v>2.6375999999999999</v>
      </c>
      <c r="O27" t="s">
        <v>28</v>
      </c>
      <c r="P27" s="11"/>
      <c r="Q27" s="11"/>
      <c r="R27" s="11"/>
      <c r="T27" s="11"/>
      <c r="U27" s="11"/>
      <c r="V27" s="11"/>
      <c r="W27" s="11"/>
      <c r="X27" s="11"/>
    </row>
    <row r="28" spans="6:25" x14ac:dyDescent="0.25">
      <c r="G28">
        <v>3.18</v>
      </c>
      <c r="H28">
        <v>2.4500000000000002</v>
      </c>
      <c r="I28">
        <f t="shared" si="22"/>
        <v>7.7910000000000013</v>
      </c>
      <c r="O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6:25" x14ac:dyDescent="0.25">
      <c r="G29">
        <v>5.46</v>
      </c>
      <c r="H29">
        <v>3.3</v>
      </c>
      <c r="I29">
        <f t="shared" si="22"/>
        <v>18.018000000000001</v>
      </c>
      <c r="P29" s="11"/>
      <c r="Q29" s="11"/>
      <c r="R29" s="11"/>
      <c r="T29" s="11"/>
      <c r="U29" s="11"/>
      <c r="V29" s="11"/>
      <c r="W29" s="11"/>
      <c r="X29" s="11"/>
    </row>
    <row r="30" spans="6:25" x14ac:dyDescent="0.25">
      <c r="G30">
        <v>3.75</v>
      </c>
      <c r="H30">
        <v>2.57</v>
      </c>
      <c r="I30">
        <f t="shared" si="22"/>
        <v>9.6374999999999993</v>
      </c>
      <c r="P30" s="11"/>
      <c r="Q30" s="11"/>
      <c r="R30" s="11"/>
      <c r="T30" s="11"/>
      <c r="U30" s="11"/>
      <c r="V30" s="11"/>
      <c r="W30" s="11"/>
      <c r="X30" s="11"/>
    </row>
    <row r="31" spans="6:25" x14ac:dyDescent="0.25">
      <c r="I31" s="6">
        <f>SUM(I25:I30)</f>
        <v>155.19909999999999</v>
      </c>
      <c r="J31">
        <f>I31*10.764</f>
        <v>1670.5631123999997</v>
      </c>
      <c r="P31" s="11"/>
      <c r="Q31" s="11"/>
      <c r="R31" s="11"/>
      <c r="T31" s="11"/>
      <c r="U31" s="11"/>
      <c r="V31" s="11"/>
      <c r="W31" s="11"/>
      <c r="X31" s="11"/>
    </row>
    <row r="32" spans="6:25" x14ac:dyDescent="0.25">
      <c r="F32" s="7" t="s">
        <v>18</v>
      </c>
      <c r="G32">
        <v>10.08</v>
      </c>
      <c r="H32">
        <v>9.18</v>
      </c>
      <c r="I32">
        <f t="shared" si="22"/>
        <v>92.534399999999991</v>
      </c>
      <c r="P32" s="11"/>
      <c r="Q32" s="11"/>
      <c r="R32" s="11"/>
      <c r="T32" s="11"/>
      <c r="U32" s="11"/>
      <c r="V32" s="11"/>
      <c r="W32" s="11"/>
      <c r="X32" s="11"/>
    </row>
    <row r="33" spans="6:24" x14ac:dyDescent="0.25">
      <c r="F33" s="7" t="s">
        <v>18</v>
      </c>
      <c r="G33">
        <v>1.94</v>
      </c>
      <c r="H33">
        <v>6.7</v>
      </c>
      <c r="I33">
        <f t="shared" si="22"/>
        <v>12.997999999999999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6:24" x14ac:dyDescent="0.25">
      <c r="I34">
        <f>I33+I32</f>
        <v>105.5324</v>
      </c>
      <c r="J34">
        <f>I34*10.764</f>
        <v>1135.9507535999999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6:24" x14ac:dyDescent="0.25">
      <c r="I35">
        <f t="shared" si="22"/>
        <v>0</v>
      </c>
      <c r="J35" s="6">
        <f>J34+J31</f>
        <v>2806.5138659999993</v>
      </c>
      <c r="Q35" s="11"/>
      <c r="R35" s="11"/>
    </row>
    <row r="36" spans="6:24" x14ac:dyDescent="0.25">
      <c r="Q36" s="11"/>
      <c r="R36" s="11"/>
      <c r="T36" s="6"/>
    </row>
    <row r="37" spans="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2024-07-06T07:09:14Z</dcterms:modified>
</cp:coreProperties>
</file>