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Land &amp; Building -2023 -2024\CHEMTROLS INDUSTRIES PRIVATE LIMITED\"/>
    </mc:Choice>
  </mc:AlternateContent>
  <xr:revisionPtr revIDLastSave="0" documentId="13_ncr:1_{BD826225-6172-4E00-A5B0-86CC71F8C59C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1" sheetId="5" r:id="rId2"/>
    <sheet name="Sheet2" sheetId="6" r:id="rId3"/>
    <sheet name="Sheet3" sheetId="7" r:id="rId4"/>
    <sheet name="Sheet4" sheetId="8" r:id="rId5"/>
  </sheets>
  <calcPr calcId="191029"/>
</workbook>
</file>

<file path=xl/calcChain.xml><?xml version="1.0" encoding="utf-8"?>
<calcChain xmlns="http://schemas.openxmlformats.org/spreadsheetml/2006/main">
  <c r="P12" i="7" l="1"/>
  <c r="W8" i="6"/>
  <c r="K11" i="6"/>
  <c r="X8" i="5"/>
  <c r="L12" i="5"/>
  <c r="O28" i="4"/>
  <c r="H28" i="4"/>
  <c r="J28" i="4" s="1"/>
  <c r="K28" i="4" s="1"/>
  <c r="L28" i="4" s="1"/>
  <c r="N28" i="4" s="1"/>
  <c r="M28" i="4" s="1"/>
  <c r="O27" i="4"/>
  <c r="H27" i="4"/>
  <c r="J27" i="4" s="1"/>
  <c r="K27" i="4" s="1"/>
  <c r="L27" i="4" s="1"/>
  <c r="N27" i="4" s="1"/>
  <c r="O26" i="4"/>
  <c r="H26" i="4"/>
  <c r="J26" i="4" s="1"/>
  <c r="K26" i="4" s="1"/>
  <c r="L26" i="4" s="1"/>
  <c r="N26" i="4" s="1"/>
  <c r="M26" i="4" s="1"/>
  <c r="O25" i="4"/>
  <c r="H25" i="4"/>
  <c r="J25" i="4" s="1"/>
  <c r="K25" i="4" s="1"/>
  <c r="L25" i="4" s="1"/>
  <c r="N25" i="4" s="1"/>
  <c r="O24" i="4"/>
  <c r="H24" i="4"/>
  <c r="J24" i="4" s="1"/>
  <c r="K24" i="4" s="1"/>
  <c r="L24" i="4" s="1"/>
  <c r="N24" i="4" s="1"/>
  <c r="M24" i="4" s="1"/>
  <c r="O23" i="4"/>
  <c r="H23" i="4"/>
  <c r="J23" i="4" s="1"/>
  <c r="K23" i="4" s="1"/>
  <c r="L23" i="4" s="1"/>
  <c r="N23" i="4" s="1"/>
  <c r="O22" i="4"/>
  <c r="H22" i="4"/>
  <c r="J22" i="4" s="1"/>
  <c r="K22" i="4" s="1"/>
  <c r="L22" i="4" s="1"/>
  <c r="N22" i="4" s="1"/>
  <c r="M22" i="4" s="1"/>
  <c r="O21" i="4"/>
  <c r="H21" i="4"/>
  <c r="J21" i="4" s="1"/>
  <c r="K21" i="4" s="1"/>
  <c r="L21" i="4" s="1"/>
  <c r="N21" i="4" s="1"/>
  <c r="O20" i="4"/>
  <c r="H20" i="4"/>
  <c r="J20" i="4" s="1"/>
  <c r="K20" i="4" s="1"/>
  <c r="L20" i="4" s="1"/>
  <c r="N20" i="4" s="1"/>
  <c r="O19" i="4"/>
  <c r="H19" i="4"/>
  <c r="J19" i="4" s="1"/>
  <c r="K19" i="4" s="1"/>
  <c r="L19" i="4" s="1"/>
  <c r="N19" i="4" s="1"/>
  <c r="O18" i="4"/>
  <c r="H18" i="4"/>
  <c r="J18" i="4" s="1"/>
  <c r="K18" i="4" s="1"/>
  <c r="L18" i="4" s="1"/>
  <c r="N18" i="4" s="1"/>
  <c r="M18" i="4" s="1"/>
  <c r="O17" i="4"/>
  <c r="H17" i="4"/>
  <c r="J17" i="4" s="1"/>
  <c r="K17" i="4" s="1"/>
  <c r="L17" i="4" s="1"/>
  <c r="N17" i="4" s="1"/>
  <c r="O16" i="4"/>
  <c r="H16" i="4"/>
  <c r="J16" i="4" s="1"/>
  <c r="K16" i="4" s="1"/>
  <c r="L16" i="4" s="1"/>
  <c r="N16" i="4" s="1"/>
  <c r="N30" i="4"/>
  <c r="O30" i="4"/>
  <c r="M30" i="4" s="1"/>
  <c r="C31" i="4"/>
  <c r="C39" i="4" s="1"/>
  <c r="M17" i="4" l="1"/>
  <c r="M27" i="4"/>
  <c r="M25" i="4"/>
  <c r="M23" i="4"/>
  <c r="M19" i="4"/>
  <c r="M21" i="4"/>
  <c r="M16" i="4"/>
  <c r="M20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Y11" i="8"/>
  <c r="L12" i="8"/>
  <c r="O15" i="4" l="1"/>
  <c r="H15" i="4"/>
  <c r="J15" i="4" s="1"/>
  <c r="K15" i="4" s="1"/>
  <c r="L15" i="4" s="1"/>
  <c r="N15" i="4" s="1"/>
  <c r="M15" i="4" l="1"/>
  <c r="I15" i="4"/>
  <c r="C9" i="4"/>
  <c r="O31" i="4" l="1"/>
  <c r="C131" i="4"/>
  <c r="M31" i="4" l="1"/>
  <c r="N31" i="4"/>
  <c r="B100" i="4"/>
  <c r="B101" i="4" s="1"/>
  <c r="C44" i="4" l="1"/>
  <c r="C41" i="4"/>
  <c r="C47" i="4" s="1"/>
  <c r="C51" i="4"/>
  <c r="C45" i="4" l="1"/>
  <c r="C52" i="4"/>
  <c r="C48" i="4" l="1"/>
  <c r="C50" i="4" s="1"/>
  <c r="C49" i="4" l="1"/>
</calcChain>
</file>

<file path=xl/sharedStrings.xml><?xml version="1.0" encoding="utf-8"?>
<sst xmlns="http://schemas.openxmlformats.org/spreadsheetml/2006/main" count="80" uniqueCount="64">
  <si>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</si>
  <si>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</si>
  <si>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</si>
  <si>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</si>
  <si>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</si>
  <si>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</si>
  <si>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</si>
  <si>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</si>
  <si>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</si>
  <si>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</si>
  <si>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</si>
  <si>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</si>
  <si>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</si>
  <si>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</si>
  <si>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</si>
  <si>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</si>
  <si>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</si>
  <si>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</si>
  <si>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</si>
  <si>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</si>
  <si>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</si>
  <si>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</si>
  <si>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</si>
  <si>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</si>
  <si>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</si>
  <si>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</si>
  <si>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</si>
  <si>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</si>
  <si>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>(Sq. M.)</t>
  </si>
  <si>
    <t>Total Fair Market Value</t>
  </si>
  <si>
    <t>`</t>
  </si>
  <si>
    <t>Age Of Build. In Years(approx)</t>
  </si>
  <si>
    <t>Sq.M</t>
  </si>
  <si>
    <t>Total BUA</t>
  </si>
  <si>
    <t>Structure Value (as per approved plan)</t>
  </si>
  <si>
    <t xml:space="preserve">Built Up Area </t>
  </si>
  <si>
    <t>Per sq.M</t>
  </si>
  <si>
    <t xml:space="preserve">Lease land area </t>
  </si>
  <si>
    <t>Lease Date</t>
  </si>
  <si>
    <t>90 Years</t>
  </si>
  <si>
    <t>Per Sq.M</t>
  </si>
  <si>
    <t>Per.Sq.M</t>
  </si>
  <si>
    <t>M/S .  CHEMTROLS INDUSTRIES PVT.LTD</t>
  </si>
  <si>
    <t>Land and Building No. Ground Floor, Plot No. 141/142, Kumkum Industrial Estate, Village - Kundaim, Goa, 403115, State - Maharashtra, India</t>
  </si>
  <si>
    <t>09.08.1988</t>
  </si>
  <si>
    <t>17.05.1988</t>
  </si>
  <si>
    <t xml:space="preserve">Lease From </t>
  </si>
  <si>
    <t xml:space="preserve">30 Years </t>
  </si>
  <si>
    <t xml:space="preserve">Lease For </t>
  </si>
  <si>
    <t xml:space="preserve">Extended to </t>
  </si>
  <si>
    <t xml:space="preserve">Lower Ground </t>
  </si>
  <si>
    <t xml:space="preserve">Upper Ground </t>
  </si>
  <si>
    <t xml:space="preserve">Mezzanine </t>
  </si>
  <si>
    <t>Office Block (Bldg -IV)</t>
  </si>
  <si>
    <t>Building no- II (Existing)</t>
  </si>
  <si>
    <t>Building no-I (Existing)</t>
  </si>
  <si>
    <t>Dark Room (Bldg-V)</t>
  </si>
  <si>
    <t>Propose Floor Area</t>
  </si>
  <si>
    <t>Lower Ground Office(Bldg-IV)</t>
  </si>
  <si>
    <t xml:space="preserve">Ground Floor </t>
  </si>
  <si>
    <t>Shed (BLDG-III)</t>
  </si>
  <si>
    <t>First Floor Office (Bldg -IV)</t>
  </si>
  <si>
    <t xml:space="preserve">Ready Rackoner Rate </t>
  </si>
  <si>
    <t>https://www.google.com/maps/place/Chemtrols+Industries+Pvt.+Ltd./@15.4750295,73.972025,646m/data=!3m1!1e3!4m6!3m5!1s0x3bbfbc799a5c0319:0x7ed400b88ed624b5!8m2!3d15.475073!4d73.9733921!16s%2Fg%2F1hf2hx0zy?entry=ttu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</si>
</sst>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10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43" fontId="6" fillId="0" borderId="0" xfId="1" applyFont="1" applyBorder="1"/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1" fillId="0" borderId="1" xfId="1" applyNumberFormat="1" applyFont="1" applyBorder="1"/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2" fontId="14" fillId="0" borderId="5" xfId="0" applyNumberFormat="1" applyFont="1" applyBorder="1"/>
    <xf numFmtId="0" fontId="1" fillId="0" borderId="0" xfId="0" applyFont="1" applyBorder="1" applyAlignment="1">
      <alignment horizontal="center"/>
    </xf>
    <xf numFmtId="2" fontId="1" fillId="0" borderId="0" xfId="1" applyNumberFormat="1" applyFont="1" applyBorder="1" applyAlignment="1">
      <alignment wrapText="1"/>
    </xf>
    <xf numFmtId="0" fontId="15" fillId="0" borderId="0" xfId="0" applyFont="1" applyBorder="1"/>
    <xf numFmtId="0" fontId="16" fillId="0" borderId="0" xfId="0" applyFont="1" applyBorder="1"/>
    <xf numFmtId="0" fontId="0" fillId="0" borderId="0" xfId="0" applyFont="1" applyBorder="1"/>
    <xf numFmtId="0" fontId="1" fillId="0" borderId="0" xfId="0" applyFont="1" applyBorder="1"/>
    <xf numFmtId="0" fontId="3" fillId="0" borderId="0" xfId="0" applyFont="1" applyBorder="1"/>
    <xf numFmtId="0" fontId="1" fillId="0" borderId="0" xfId="0" applyFont="1" applyAlignment="1">
      <alignment horizontal="left"/>
    </xf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43" fontId="10" fillId="0" borderId="1" xfId="1" applyFont="1" applyBorder="1"/>
    <xf numFmtId="2" fontId="17" fillId="0" borderId="0" xfId="0" applyNumberFormat="1" applyFont="1" applyAlignment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0" fontId="10" fillId="0" borderId="1" xfId="0" applyFont="1" applyBorder="1" applyAlignment="1">
      <alignment horizontal="center" wrapText="1"/>
    </xf>
    <xf numFmtId="4" fontId="10" fillId="0" borderId="1" xfId="0" applyNumberFormat="1" applyFont="1" applyBorder="1"/>
    <xf numFmtId="43" fontId="0" fillId="2" borderId="0" xfId="1" applyFont="1" applyFill="1"/>
    <xf numFmtId="0" fontId="0" fillId="2" borderId="0" xfId="0" applyFill="1"/>
    <xf numFmtId="2" fontId="1" fillId="0" borderId="1" xfId="0" applyNumberFormat="1" applyFont="1" applyBorder="1"/>
    <xf numFmtId="43" fontId="6" fillId="0" borderId="0" xfId="0" applyNumberFormat="1" applyFont="1"/>
    <xf numFmtId="2" fontId="1" fillId="0" borderId="0" xfId="1" applyNumberFormat="1" applyFont="1" applyBorder="1"/>
    <xf numFmtId="4" fontId="6" fillId="0" borderId="0" xfId="0" applyNumberFormat="1" applyFont="1" applyBorder="1"/>
    <xf numFmtId="0" fontId="6" fillId="0" borderId="0" xfId="0" applyFont="1" applyBorder="1"/>
    <xf numFmtId="4" fontId="8" fillId="0" borderId="0" xfId="0" applyNumberFormat="1" applyFont="1" applyBorder="1"/>
    <xf numFmtId="0" fontId="8" fillId="0" borderId="1" xfId="0" applyFont="1" applyBorder="1"/>
    <xf numFmtId="0" fontId="3" fillId="0" borderId="1" xfId="0" applyFont="1" applyBorder="1"/>
    <xf numFmtId="0" fontId="6" fillId="0" borderId="6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8" fillId="0" borderId="0" xfId="0" applyFont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  <xf numFmtId="0" fontId="1" fillId="0" borderId="4" xfId="0" applyFont="1" applyBorder="1" applyAlignment="1">
      <alignment horizontal="left" wrapText="1"/>
    </xf>
    <xf numFmtId="0" fontId="19" fillId="0" borderId="0" xfId="3"/>
  </cellXfs>
  <cellStyles count="4">
    <cellStyle name="Comma" xfId="1" builtinId="3"/>
    <cellStyle name="Comma 2" xfId="2" xr:uid="{E48405D6-DCCB-4ACA-ACCF-04B30786A290}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836377</xdr:colOff>
      <xdr:row>31</xdr:row>
      <xdr:rowOff>152400</xdr:rowOff>
    </xdr:from>
    <xdr:to>
      <xdr:col>12</xdr:col>
      <xdr:colOff>755932</xdr:colOff>
      <xdr:row>68</xdr:row>
      <xdr:rowOff>124963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FFA786-A8DE-4F70-B09D-A5DFCA733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7577" y="8410575"/>
          <a:ext cx="5377379" cy="79640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76199</xdr:rowOff>
    </xdr:from>
    <xdr:to>
      <xdr:col>10</xdr:col>
      <xdr:colOff>344502</xdr:colOff>
      <xdr:row>34</xdr:row>
      <xdr:rowOff>148668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76CCE-C5ED-4D32-8B9A-7541E3B38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76199"/>
          <a:ext cx="6202377" cy="654946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111522</xdr:rowOff>
    </xdr:from>
    <xdr:to>
      <xdr:col>22</xdr:col>
      <xdr:colOff>226382</xdr:colOff>
      <xdr:row>32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96BCB1-69EE-4BE8-9D39-B076C076E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1950" y="111522"/>
          <a:ext cx="5712782" cy="61464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304801</xdr:colOff>
      <xdr:row>1</xdr:row>
      <xdr:rowOff>123824</xdr:rowOff>
    </xdr:from>
    <xdr:to>
      <xdr:col>10</xdr:col>
      <xdr:colOff>11474</xdr:colOff>
      <xdr:row>34</xdr:row>
      <xdr:rowOff>67489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4C0CC9-5AF7-47F0-9ED9-F23A9A5F7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1" y="314324"/>
          <a:ext cx="5802673" cy="6230165"/>
        </a:xfrm>
        <a:prstGeom prst="rect">
          <a:avLst/>
        </a:prstGeom>
      </xdr:spPr>
    </xdr:pic>
    <xdr:clientData/>
  </xdr:twoCellAnchor>
  <xdr:twoCellAnchor editAs="oneCell">
    <xdr:from>
      <xdr:col>12</xdr:col>
      <xdr:colOff>314325</xdr:colOff>
      <xdr:row>1</xdr:row>
      <xdr:rowOff>28575</xdr:rowOff>
    </xdr:from>
    <xdr:to>
      <xdr:col>21</xdr:col>
      <xdr:colOff>313951</xdr:colOff>
      <xdr:row>34</xdr:row>
      <xdr:rowOff>50243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A7240B-295C-4E77-96C3-32F860004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9525" y="219075"/>
          <a:ext cx="5847976" cy="6308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134390</xdr:colOff>
      <xdr:row>42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D0ED1E-A377-45A7-968F-0033BE965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49590" cy="7916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ogle.com/maps/place/Chemtrols+Industries+Pvt.+Ltd./@15.4750295,73.972025,646m/data=!3m1!1e3!4m6!3m5!1s0x3bbfbc799a5c0319:0x7ed400b88ed624b5!8m2!3d15.475073!4d73.9733921!16s%2Fg%2F1hf2hx0zy?entry=tt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P188"/>
  <sheetViews>
    <sheetView tabSelected="1" zoomScale="90" zoomScaleNormal="90" workbookViewId="0">
      <pane xSplit="3" ySplit="12" topLeftCell="D13" activePane="bottomRight" state="frozen"/>
      <selection pane="topRight" activeCell="C1" sqref="C1"/>
      <selection pane="bottomLeft" activeCell="A7" sqref="A7"/>
      <selection pane="bottomRight" activeCell="P19" sqref="P19"/>
    </sheetView>
  </sheetViews>
  <sheetFormatPr defaultColWidth="20" defaultRowHeight="16.5" x14ac:dyDescent="0.3"/>
  <cols>
    <col min="1" max="1" width="6.7109375" style="1" customWidth="1"/>
    <col min="2" max="2" width="23.5703125" style="16" customWidth="1"/>
    <col min="3" max="3" width="16.28515625" style="66" customWidth="1"/>
    <col min="4" max="4" width="8.7109375" style="1" customWidth="1"/>
    <col min="5" max="5" width="9.42578125" style="1" customWidth="1"/>
    <col min="6" max="6" width="13.7109375" style="1" customWidth="1"/>
    <col min="7" max="7" width="16.5703125" style="4" customWidth="1"/>
    <col min="8" max="8" width="13.140625" style="4" customWidth="1"/>
    <col min="9" max="9" width="12.42578125" style="4" customWidth="1"/>
    <col min="10" max="10" width="14.85546875" style="4" customWidth="1"/>
    <col min="11" max="11" width="10.85546875" style="1" customWidth="1"/>
    <col min="12" max="12" width="14" style="4" customWidth="1"/>
    <col min="13" max="13" width="17.7109375" style="1" customWidth="1"/>
    <col min="14" max="14" width="17.28515625" style="4" customWidth="1"/>
    <col min="15" max="15" width="18.85546875" style="4" bestFit="1" customWidth="1"/>
    <col min="16" max="16384" width="20" style="1"/>
  </cols>
  <sheetData>
    <row r="1" spans="2:15" x14ac:dyDescent="0.3">
      <c r="B1" s="68"/>
      <c r="C1" s="69"/>
    </row>
    <row r="2" spans="2:15" x14ac:dyDescent="0.3">
      <c r="B2" s="75"/>
      <c r="C2" s="70"/>
      <c r="D2" s="71"/>
      <c r="E2" s="72"/>
      <c r="F2" s="73"/>
      <c r="G2" s="74"/>
    </row>
    <row r="3" spans="2:15" ht="27.75" customHeight="1" x14ac:dyDescent="0.3">
      <c r="B3" s="102" t="s">
        <v>42</v>
      </c>
      <c r="C3" s="102"/>
      <c r="D3" s="102"/>
      <c r="E3" s="102"/>
      <c r="F3" s="102"/>
      <c r="G3" s="102"/>
    </row>
    <row r="4" spans="2:15" ht="24.75" customHeight="1" x14ac:dyDescent="0.3">
      <c r="B4" s="104" t="s">
        <v>43</v>
      </c>
      <c r="C4" s="105"/>
      <c r="D4" s="105"/>
      <c r="E4" s="105"/>
      <c r="F4" s="105"/>
      <c r="G4" s="105"/>
      <c r="H4" s="105"/>
      <c r="I4" s="105"/>
      <c r="J4" s="106"/>
      <c r="L4" s="1"/>
    </row>
    <row r="5" spans="2:15" ht="17.25" customHeight="1" x14ac:dyDescent="0.3">
      <c r="B5" s="79"/>
      <c r="C5" s="79"/>
      <c r="D5" s="79"/>
      <c r="E5" s="79"/>
      <c r="F5" s="79"/>
      <c r="G5" s="79"/>
      <c r="H5" s="79"/>
      <c r="I5" s="1"/>
      <c r="J5" s="1"/>
      <c r="L5" s="1"/>
    </row>
    <row r="6" spans="2:15" ht="15.75" customHeight="1" x14ac:dyDescent="0.3">
      <c r="B6" s="6" t="s">
        <v>11</v>
      </c>
      <c r="C6" s="56"/>
    </row>
    <row r="7" spans="2:15" x14ac:dyDescent="0.3">
      <c r="B7" s="12" t="s">
        <v>37</v>
      </c>
      <c r="C7" s="67">
        <v>8000</v>
      </c>
      <c r="D7" s="38" t="s">
        <v>32</v>
      </c>
      <c r="F7" s="1" t="s">
        <v>62</v>
      </c>
      <c r="G7" s="1">
        <v>2120</v>
      </c>
      <c r="H7" s="1" t="s">
        <v>40</v>
      </c>
      <c r="I7" s="1"/>
      <c r="K7" s="4"/>
      <c r="M7" s="4"/>
      <c r="N7" s="1"/>
      <c r="O7" s="1"/>
    </row>
    <row r="8" spans="2:15" x14ac:dyDescent="0.3">
      <c r="B8" s="13" t="s">
        <v>5</v>
      </c>
      <c r="C8" s="57">
        <v>7500</v>
      </c>
      <c r="D8" s="14"/>
      <c r="F8" s="83"/>
      <c r="G8" s="83"/>
      <c r="H8" s="83"/>
      <c r="K8" s="4"/>
      <c r="M8" s="4"/>
      <c r="N8" s="1"/>
      <c r="O8" s="1"/>
    </row>
    <row r="9" spans="2:15" x14ac:dyDescent="0.3">
      <c r="B9" s="85" t="s">
        <v>16</v>
      </c>
      <c r="C9" s="78">
        <f>C7*C8</f>
        <v>60000000</v>
      </c>
      <c r="D9" s="86"/>
      <c r="F9" s="18"/>
      <c r="G9" s="20"/>
      <c r="H9" s="107" t="s">
        <v>63</v>
      </c>
      <c r="K9" s="4"/>
      <c r="M9" s="4"/>
      <c r="N9" s="1"/>
      <c r="O9" s="1"/>
    </row>
    <row r="10" spans="2:15" ht="12.75" customHeight="1" x14ac:dyDescent="0.3">
      <c r="B10" s="39"/>
      <c r="C10" s="59"/>
      <c r="D10" s="40"/>
      <c r="F10" s="18"/>
      <c r="G10" s="20"/>
      <c r="H10" s="1"/>
      <c r="K10" s="4"/>
      <c r="M10" s="4"/>
      <c r="N10" s="1"/>
      <c r="O10" s="1"/>
    </row>
    <row r="11" spans="2:15" ht="22.5" customHeight="1" x14ac:dyDescent="0.3">
      <c r="B11" s="103" t="s">
        <v>34</v>
      </c>
      <c r="C11" s="103"/>
      <c r="E11" s="17"/>
    </row>
    <row r="12" spans="2:15" s="2" customFormat="1" ht="49.5" customHeight="1" x14ac:dyDescent="0.2">
      <c r="B12" s="41" t="s">
        <v>17</v>
      </c>
      <c r="C12" s="60" t="s">
        <v>35</v>
      </c>
      <c r="D12" s="41" t="s">
        <v>0</v>
      </c>
      <c r="E12" s="41" t="s">
        <v>1</v>
      </c>
      <c r="F12" s="41" t="s">
        <v>2</v>
      </c>
      <c r="G12" s="41" t="s">
        <v>18</v>
      </c>
      <c r="H12" s="41" t="s">
        <v>31</v>
      </c>
      <c r="I12" s="41" t="s">
        <v>19</v>
      </c>
      <c r="J12" s="41" t="s">
        <v>3</v>
      </c>
      <c r="K12" s="41" t="s">
        <v>4</v>
      </c>
      <c r="L12" s="41" t="s">
        <v>14</v>
      </c>
      <c r="M12" s="41" t="s">
        <v>20</v>
      </c>
      <c r="N12" s="41" t="s">
        <v>15</v>
      </c>
      <c r="O12" s="41" t="s">
        <v>21</v>
      </c>
    </row>
    <row r="13" spans="2:15" s="22" customFormat="1" x14ac:dyDescent="0.2">
      <c r="B13" s="21"/>
      <c r="C13" s="60" t="s">
        <v>28</v>
      </c>
      <c r="D13" s="41"/>
      <c r="E13" s="41"/>
      <c r="F13" s="41"/>
      <c r="G13" s="3" t="s">
        <v>22</v>
      </c>
      <c r="H13" s="41"/>
      <c r="I13" s="41"/>
      <c r="J13" s="3"/>
      <c r="K13" s="3"/>
      <c r="L13" s="3" t="s">
        <v>22</v>
      </c>
      <c r="M13" s="3" t="s">
        <v>22</v>
      </c>
      <c r="N13" s="3" t="s">
        <v>22</v>
      </c>
      <c r="O13" s="3" t="s">
        <v>22</v>
      </c>
    </row>
    <row r="14" spans="2:15" s="22" customFormat="1" x14ac:dyDescent="0.3">
      <c r="B14" s="95" t="s">
        <v>55</v>
      </c>
      <c r="C14" s="89"/>
      <c r="D14" s="48"/>
      <c r="E14" s="23"/>
      <c r="F14" s="43"/>
      <c r="G14" s="43"/>
      <c r="H14" s="43"/>
      <c r="I14" s="43"/>
      <c r="J14" s="43"/>
      <c r="K14" s="43"/>
      <c r="L14" s="43"/>
      <c r="M14" s="43"/>
      <c r="N14" s="43"/>
      <c r="O14" s="43"/>
    </row>
    <row r="15" spans="2:15" s="22" customFormat="1" x14ac:dyDescent="0.3">
      <c r="B15" s="48" t="s">
        <v>50</v>
      </c>
      <c r="C15" s="89">
        <v>491.04</v>
      </c>
      <c r="D15" s="48">
        <v>1990</v>
      </c>
      <c r="E15" s="23">
        <v>2024</v>
      </c>
      <c r="F15" s="43">
        <v>60</v>
      </c>
      <c r="G15" s="43">
        <v>18000</v>
      </c>
      <c r="H15" s="43">
        <f t="shared" ref="H15" si="0">E15-D15</f>
        <v>34</v>
      </c>
      <c r="I15" s="43">
        <f t="shared" ref="I15" si="1">F15-H15</f>
        <v>26</v>
      </c>
      <c r="J15" s="43">
        <f t="shared" ref="J15" si="2">IF(H15&gt;=5,90*H15/F15,0)</f>
        <v>51</v>
      </c>
      <c r="K15" s="43">
        <f t="shared" ref="K15" si="3">G15/100*J15</f>
        <v>9180</v>
      </c>
      <c r="L15" s="43">
        <f t="shared" ref="L15" si="4">ROUND((G15-K15),0)</f>
        <v>8820</v>
      </c>
      <c r="M15" s="43">
        <f t="shared" ref="M15" si="5">O15-N15</f>
        <v>4507747</v>
      </c>
      <c r="N15" s="43">
        <f t="shared" ref="N15" si="6">ROUND(L15*C15,0)</f>
        <v>4330973</v>
      </c>
      <c r="O15" s="43">
        <f t="shared" ref="O15" si="7">ROUND(G15*C15,0)</f>
        <v>8838720</v>
      </c>
    </row>
    <row r="16" spans="2:15" s="22" customFormat="1" x14ac:dyDescent="0.3">
      <c r="B16" s="48" t="s">
        <v>51</v>
      </c>
      <c r="C16" s="48">
        <v>1657.5</v>
      </c>
      <c r="D16" s="48">
        <v>1990</v>
      </c>
      <c r="E16" s="23">
        <v>2024</v>
      </c>
      <c r="F16" s="43">
        <v>60</v>
      </c>
      <c r="G16" s="43">
        <v>25000</v>
      </c>
      <c r="H16" s="43">
        <f t="shared" ref="H16:H28" si="8">E16-D16</f>
        <v>34</v>
      </c>
      <c r="I16" s="43">
        <f t="shared" ref="I16:I28" si="9">F16-H16</f>
        <v>26</v>
      </c>
      <c r="J16" s="43">
        <f t="shared" ref="J16:J28" si="10">IF(H16&gt;=5,90*H16/F16,0)</f>
        <v>51</v>
      </c>
      <c r="K16" s="43">
        <f t="shared" ref="K16:K28" si="11">G16/100*J16</f>
        <v>12750</v>
      </c>
      <c r="L16" s="43">
        <f t="shared" ref="L16:L28" si="12">ROUND((G16-K16),0)</f>
        <v>12250</v>
      </c>
      <c r="M16" s="43">
        <f t="shared" ref="M16:M28" si="13">O16-N16</f>
        <v>21133125</v>
      </c>
      <c r="N16" s="43">
        <f t="shared" ref="N16:N28" si="14">ROUND(L16*C16,0)</f>
        <v>20304375</v>
      </c>
      <c r="O16" s="43">
        <f t="shared" ref="O16:O28" si="15">ROUND(G16*C16,0)</f>
        <v>41437500</v>
      </c>
    </row>
    <row r="17" spans="2:15" s="22" customFormat="1" x14ac:dyDescent="0.3">
      <c r="B17" s="48" t="s">
        <v>52</v>
      </c>
      <c r="C17" s="48">
        <v>216</v>
      </c>
      <c r="D17" s="48">
        <v>1990</v>
      </c>
      <c r="E17" s="23">
        <v>2024</v>
      </c>
      <c r="F17" s="43">
        <v>60</v>
      </c>
      <c r="G17" s="43">
        <v>15000</v>
      </c>
      <c r="H17" s="43">
        <f t="shared" si="8"/>
        <v>34</v>
      </c>
      <c r="I17" s="43">
        <f t="shared" si="9"/>
        <v>26</v>
      </c>
      <c r="J17" s="43">
        <f t="shared" si="10"/>
        <v>51</v>
      </c>
      <c r="K17" s="43">
        <f t="shared" si="11"/>
        <v>7650</v>
      </c>
      <c r="L17" s="43">
        <f t="shared" si="12"/>
        <v>7350</v>
      </c>
      <c r="M17" s="43">
        <f t="shared" si="13"/>
        <v>1652400</v>
      </c>
      <c r="N17" s="43">
        <f t="shared" si="14"/>
        <v>1587600</v>
      </c>
      <c r="O17" s="43">
        <f t="shared" si="15"/>
        <v>3240000</v>
      </c>
    </row>
    <row r="18" spans="2:15" s="22" customFormat="1" x14ac:dyDescent="0.3">
      <c r="B18" s="95" t="s">
        <v>54</v>
      </c>
      <c r="C18" s="89"/>
      <c r="D18" s="48"/>
      <c r="E18" s="23"/>
      <c r="F18" s="43"/>
      <c r="G18" s="43"/>
      <c r="H18" s="43">
        <f t="shared" si="8"/>
        <v>0</v>
      </c>
      <c r="I18" s="43">
        <f t="shared" si="9"/>
        <v>0</v>
      </c>
      <c r="J18" s="43">
        <f t="shared" si="10"/>
        <v>0</v>
      </c>
      <c r="K18" s="43">
        <f t="shared" si="11"/>
        <v>0</v>
      </c>
      <c r="L18" s="43">
        <f t="shared" si="12"/>
        <v>0</v>
      </c>
      <c r="M18" s="43">
        <f t="shared" si="13"/>
        <v>0</v>
      </c>
      <c r="N18" s="43">
        <f t="shared" si="14"/>
        <v>0</v>
      </c>
      <c r="O18" s="43">
        <f t="shared" si="15"/>
        <v>0</v>
      </c>
    </row>
    <row r="19" spans="2:15" s="22" customFormat="1" x14ac:dyDescent="0.3">
      <c r="B19" s="48" t="s">
        <v>50</v>
      </c>
      <c r="C19" s="89">
        <v>798.6</v>
      </c>
      <c r="D19" s="48">
        <v>2007</v>
      </c>
      <c r="E19" s="23">
        <v>2024</v>
      </c>
      <c r="F19" s="43">
        <v>60</v>
      </c>
      <c r="G19" s="43">
        <v>18000</v>
      </c>
      <c r="H19" s="43">
        <f t="shared" si="8"/>
        <v>17</v>
      </c>
      <c r="I19" s="43">
        <f t="shared" si="9"/>
        <v>43</v>
      </c>
      <c r="J19" s="43">
        <f t="shared" si="10"/>
        <v>25.5</v>
      </c>
      <c r="K19" s="43">
        <f t="shared" si="11"/>
        <v>4590</v>
      </c>
      <c r="L19" s="43">
        <f t="shared" si="12"/>
        <v>13410</v>
      </c>
      <c r="M19" s="43">
        <f t="shared" si="13"/>
        <v>3665574</v>
      </c>
      <c r="N19" s="43">
        <f t="shared" si="14"/>
        <v>10709226</v>
      </c>
      <c r="O19" s="43">
        <f t="shared" si="15"/>
        <v>14374800</v>
      </c>
    </row>
    <row r="20" spans="2:15" s="22" customFormat="1" x14ac:dyDescent="0.3">
      <c r="B20" s="48" t="s">
        <v>51</v>
      </c>
      <c r="C20" s="48">
        <v>1458.6</v>
      </c>
      <c r="D20" s="48">
        <v>2007</v>
      </c>
      <c r="E20" s="23">
        <v>2024</v>
      </c>
      <c r="F20" s="43">
        <v>60</v>
      </c>
      <c r="G20" s="43">
        <v>25000</v>
      </c>
      <c r="H20" s="43">
        <f t="shared" si="8"/>
        <v>17</v>
      </c>
      <c r="I20" s="43">
        <f t="shared" si="9"/>
        <v>43</v>
      </c>
      <c r="J20" s="43">
        <f t="shared" si="10"/>
        <v>25.5</v>
      </c>
      <c r="K20" s="43">
        <f t="shared" si="11"/>
        <v>6375</v>
      </c>
      <c r="L20" s="43">
        <f t="shared" si="12"/>
        <v>18625</v>
      </c>
      <c r="M20" s="43">
        <f t="shared" si="13"/>
        <v>9298575</v>
      </c>
      <c r="N20" s="43">
        <f t="shared" si="14"/>
        <v>27166425</v>
      </c>
      <c r="O20" s="43">
        <f t="shared" si="15"/>
        <v>36465000</v>
      </c>
    </row>
    <row r="21" spans="2:15" s="22" customFormat="1" x14ac:dyDescent="0.3">
      <c r="B21" s="48" t="s">
        <v>52</v>
      </c>
      <c r="C21" s="48">
        <v>270.60000000000002</v>
      </c>
      <c r="D21" s="48">
        <v>2007</v>
      </c>
      <c r="E21" s="23">
        <v>2024</v>
      </c>
      <c r="F21" s="43">
        <v>60</v>
      </c>
      <c r="G21" s="43">
        <v>15000</v>
      </c>
      <c r="H21" s="43">
        <f t="shared" si="8"/>
        <v>17</v>
      </c>
      <c r="I21" s="43">
        <f t="shared" si="9"/>
        <v>43</v>
      </c>
      <c r="J21" s="43">
        <f t="shared" si="10"/>
        <v>25.5</v>
      </c>
      <c r="K21" s="43">
        <f t="shared" si="11"/>
        <v>3825</v>
      </c>
      <c r="L21" s="43">
        <f t="shared" si="12"/>
        <v>11175</v>
      </c>
      <c r="M21" s="43">
        <f t="shared" si="13"/>
        <v>1035045</v>
      </c>
      <c r="N21" s="43">
        <f t="shared" si="14"/>
        <v>3023955</v>
      </c>
      <c r="O21" s="43">
        <f t="shared" si="15"/>
        <v>4059000</v>
      </c>
    </row>
    <row r="22" spans="2:15" s="22" customFormat="1" x14ac:dyDescent="0.3">
      <c r="B22" s="95" t="s">
        <v>57</v>
      </c>
      <c r="C22" s="48"/>
      <c r="D22" s="48"/>
      <c r="E22" s="23"/>
      <c r="F22" s="43"/>
      <c r="G22" s="43"/>
      <c r="H22" s="43">
        <f t="shared" si="8"/>
        <v>0</v>
      </c>
      <c r="I22" s="43">
        <f t="shared" si="9"/>
        <v>0</v>
      </c>
      <c r="J22" s="43">
        <f t="shared" si="10"/>
        <v>0</v>
      </c>
      <c r="K22" s="43">
        <f t="shared" si="11"/>
        <v>0</v>
      </c>
      <c r="L22" s="43">
        <f t="shared" si="12"/>
        <v>0</v>
      </c>
      <c r="M22" s="43">
        <f t="shared" si="13"/>
        <v>0</v>
      </c>
      <c r="N22" s="43">
        <f t="shared" si="14"/>
        <v>0</v>
      </c>
      <c r="O22" s="43">
        <f t="shared" si="15"/>
        <v>0</v>
      </c>
    </row>
    <row r="23" spans="2:15" s="22" customFormat="1" x14ac:dyDescent="0.3">
      <c r="B23" s="48" t="s">
        <v>58</v>
      </c>
      <c r="C23" s="48">
        <v>286</v>
      </c>
      <c r="D23" s="48">
        <v>2012</v>
      </c>
      <c r="E23" s="23">
        <v>2024</v>
      </c>
      <c r="F23" s="43">
        <v>60</v>
      </c>
      <c r="G23" s="43">
        <v>25000</v>
      </c>
      <c r="H23" s="43">
        <f t="shared" si="8"/>
        <v>12</v>
      </c>
      <c r="I23" s="43">
        <f t="shared" si="9"/>
        <v>48</v>
      </c>
      <c r="J23" s="43">
        <f t="shared" si="10"/>
        <v>18</v>
      </c>
      <c r="K23" s="43">
        <f t="shared" si="11"/>
        <v>4500</v>
      </c>
      <c r="L23" s="43">
        <f t="shared" si="12"/>
        <v>20500</v>
      </c>
      <c r="M23" s="43">
        <f t="shared" si="13"/>
        <v>1287000</v>
      </c>
      <c r="N23" s="43">
        <f t="shared" si="14"/>
        <v>5863000</v>
      </c>
      <c r="O23" s="43">
        <f t="shared" si="15"/>
        <v>7150000</v>
      </c>
    </row>
    <row r="24" spans="2:15" s="22" customFormat="1" x14ac:dyDescent="0.3">
      <c r="B24" s="48" t="s">
        <v>59</v>
      </c>
      <c r="C24" s="48"/>
      <c r="D24" s="48"/>
      <c r="E24" s="23"/>
      <c r="F24" s="43"/>
      <c r="G24" s="43"/>
      <c r="H24" s="43">
        <f t="shared" si="8"/>
        <v>0</v>
      </c>
      <c r="I24" s="43">
        <f t="shared" si="9"/>
        <v>0</v>
      </c>
      <c r="J24" s="43">
        <f t="shared" si="10"/>
        <v>0</v>
      </c>
      <c r="K24" s="43">
        <f t="shared" si="11"/>
        <v>0</v>
      </c>
      <c r="L24" s="43">
        <f t="shared" si="12"/>
        <v>0</v>
      </c>
      <c r="M24" s="43">
        <f t="shared" si="13"/>
        <v>0</v>
      </c>
      <c r="N24" s="43">
        <f t="shared" si="14"/>
        <v>0</v>
      </c>
      <c r="O24" s="43">
        <f t="shared" si="15"/>
        <v>0</v>
      </c>
    </row>
    <row r="25" spans="2:15" s="22" customFormat="1" x14ac:dyDescent="0.3">
      <c r="B25" s="48" t="s">
        <v>60</v>
      </c>
      <c r="C25" s="48">
        <v>702</v>
      </c>
      <c r="D25" s="48">
        <v>2012</v>
      </c>
      <c r="E25" s="23">
        <v>2024</v>
      </c>
      <c r="F25" s="43">
        <v>50</v>
      </c>
      <c r="G25" s="43">
        <v>20000</v>
      </c>
      <c r="H25" s="43">
        <f t="shared" si="8"/>
        <v>12</v>
      </c>
      <c r="I25" s="43">
        <f t="shared" si="9"/>
        <v>38</v>
      </c>
      <c r="J25" s="43">
        <f t="shared" si="10"/>
        <v>21.6</v>
      </c>
      <c r="K25" s="43">
        <f t="shared" si="11"/>
        <v>4320</v>
      </c>
      <c r="L25" s="43">
        <f t="shared" si="12"/>
        <v>15680</v>
      </c>
      <c r="M25" s="43">
        <f t="shared" si="13"/>
        <v>3032640</v>
      </c>
      <c r="N25" s="43">
        <f t="shared" si="14"/>
        <v>11007360</v>
      </c>
      <c r="O25" s="43">
        <f t="shared" si="15"/>
        <v>14040000</v>
      </c>
    </row>
    <row r="26" spans="2:15" s="22" customFormat="1" x14ac:dyDescent="0.3">
      <c r="B26" s="96" t="s">
        <v>53</v>
      </c>
      <c r="C26" s="48">
        <v>156</v>
      </c>
      <c r="D26" s="48">
        <v>2012</v>
      </c>
      <c r="E26" s="23">
        <v>2024</v>
      </c>
      <c r="F26" s="43">
        <v>60</v>
      </c>
      <c r="G26" s="43">
        <v>27000</v>
      </c>
      <c r="H26" s="43">
        <f t="shared" si="8"/>
        <v>12</v>
      </c>
      <c r="I26" s="43">
        <f t="shared" si="9"/>
        <v>48</v>
      </c>
      <c r="J26" s="43">
        <f t="shared" si="10"/>
        <v>18</v>
      </c>
      <c r="K26" s="43">
        <f t="shared" si="11"/>
        <v>4860</v>
      </c>
      <c r="L26" s="43">
        <f t="shared" si="12"/>
        <v>22140</v>
      </c>
      <c r="M26" s="43">
        <f t="shared" si="13"/>
        <v>758160</v>
      </c>
      <c r="N26" s="43">
        <f t="shared" si="14"/>
        <v>3453840</v>
      </c>
      <c r="O26" s="43">
        <f t="shared" si="15"/>
        <v>4212000</v>
      </c>
    </row>
    <row r="27" spans="2:15" s="22" customFormat="1" x14ac:dyDescent="0.3">
      <c r="B27" s="48" t="s">
        <v>56</v>
      </c>
      <c r="C27" s="48">
        <v>32.4</v>
      </c>
      <c r="D27" s="48">
        <v>1990</v>
      </c>
      <c r="E27" s="23">
        <v>2024</v>
      </c>
      <c r="F27" s="43">
        <v>60</v>
      </c>
      <c r="G27" s="43">
        <v>20000</v>
      </c>
      <c r="H27" s="43">
        <f t="shared" si="8"/>
        <v>34</v>
      </c>
      <c r="I27" s="43">
        <f t="shared" si="9"/>
        <v>26</v>
      </c>
      <c r="J27" s="43">
        <f t="shared" si="10"/>
        <v>51</v>
      </c>
      <c r="K27" s="43">
        <f t="shared" si="11"/>
        <v>10200</v>
      </c>
      <c r="L27" s="43">
        <f t="shared" si="12"/>
        <v>9800</v>
      </c>
      <c r="M27" s="43">
        <f t="shared" si="13"/>
        <v>330480</v>
      </c>
      <c r="N27" s="43">
        <f t="shared" si="14"/>
        <v>317520</v>
      </c>
      <c r="O27" s="43">
        <f t="shared" si="15"/>
        <v>648000</v>
      </c>
    </row>
    <row r="28" spans="2:15" s="22" customFormat="1" x14ac:dyDescent="0.3">
      <c r="B28" s="48" t="s">
        <v>61</v>
      </c>
      <c r="C28" s="48">
        <v>156</v>
      </c>
      <c r="D28" s="48">
        <v>2012</v>
      </c>
      <c r="E28" s="23">
        <v>2024</v>
      </c>
      <c r="F28" s="43">
        <v>60</v>
      </c>
      <c r="G28" s="43">
        <v>27000</v>
      </c>
      <c r="H28" s="43">
        <f t="shared" si="8"/>
        <v>12</v>
      </c>
      <c r="I28" s="43">
        <f t="shared" si="9"/>
        <v>48</v>
      </c>
      <c r="J28" s="43">
        <f t="shared" si="10"/>
        <v>18</v>
      </c>
      <c r="K28" s="43">
        <f t="shared" si="11"/>
        <v>4860</v>
      </c>
      <c r="L28" s="43">
        <f t="shared" si="12"/>
        <v>22140</v>
      </c>
      <c r="M28" s="43">
        <f t="shared" si="13"/>
        <v>758160</v>
      </c>
      <c r="N28" s="43">
        <f t="shared" si="14"/>
        <v>3453840</v>
      </c>
      <c r="O28" s="43">
        <f t="shared" si="15"/>
        <v>4212000</v>
      </c>
    </row>
    <row r="29" spans="2:15" s="22" customFormat="1" x14ac:dyDescent="0.3">
      <c r="B29" s="48"/>
      <c r="C29" s="48"/>
      <c r="D29" s="48"/>
      <c r="E29" s="23"/>
      <c r="F29" s="43"/>
      <c r="G29" s="43"/>
      <c r="H29" s="43"/>
      <c r="I29" s="43"/>
      <c r="J29" s="43"/>
      <c r="K29" s="43"/>
      <c r="L29" s="43"/>
      <c r="M29" s="43"/>
      <c r="N29" s="43"/>
      <c r="O29" s="43"/>
    </row>
    <row r="30" spans="2:15" s="22" customFormat="1" x14ac:dyDescent="0.3">
      <c r="B30" s="48"/>
      <c r="C30" s="61"/>
      <c r="D30" s="48"/>
      <c r="E30" s="23"/>
      <c r="F30" s="43"/>
      <c r="G30" s="43"/>
      <c r="H30" s="43"/>
      <c r="I30" s="43"/>
      <c r="J30" s="43"/>
      <c r="K30" s="43"/>
      <c r="L30" s="43"/>
      <c r="M30" s="43">
        <f t="shared" ref="M30" si="16">O30-N30</f>
        <v>0</v>
      </c>
      <c r="N30" s="43">
        <f t="shared" ref="N30" si="17">ROUND(L30*C30,0)</f>
        <v>0</v>
      </c>
      <c r="O30" s="43">
        <f t="shared" ref="O30" si="18">ROUND(G30*C30,0)</f>
        <v>0</v>
      </c>
    </row>
    <row r="31" spans="2:15" s="26" customFormat="1" x14ac:dyDescent="0.3">
      <c r="B31" s="25" t="s">
        <v>33</v>
      </c>
      <c r="C31" s="62">
        <f>SUM(C14:C30)</f>
        <v>6224.74</v>
      </c>
      <c r="D31" s="46"/>
      <c r="E31" s="46"/>
      <c r="F31" s="44"/>
      <c r="G31" s="43"/>
      <c r="H31" s="45"/>
      <c r="I31" s="45"/>
      <c r="J31" s="45"/>
      <c r="K31" s="45"/>
      <c r="L31" s="45"/>
      <c r="M31" s="47">
        <f>SUM(M14:M30)</f>
        <v>47458906</v>
      </c>
      <c r="N31" s="47">
        <f>SUM(N14:N30)</f>
        <v>91218114</v>
      </c>
      <c r="O31" s="47">
        <f>SUM(O14:O30)</f>
        <v>138677020</v>
      </c>
    </row>
    <row r="32" spans="2:15" s="26" customFormat="1" ht="18.75" customHeight="1" x14ac:dyDescent="0.3">
      <c r="B32" s="50"/>
      <c r="C32" s="63"/>
      <c r="D32" s="51"/>
      <c r="E32" s="51"/>
      <c r="F32" s="52"/>
      <c r="G32" s="53"/>
      <c r="H32" s="54"/>
      <c r="I32" s="54"/>
      <c r="J32" s="54"/>
      <c r="K32" s="54"/>
      <c r="L32" s="54"/>
      <c r="M32" s="55"/>
      <c r="N32" s="55"/>
      <c r="O32" s="55"/>
    </row>
    <row r="33" spans="2:16" x14ac:dyDescent="0.3">
      <c r="B33" s="97" t="s">
        <v>23</v>
      </c>
      <c r="C33" s="97"/>
      <c r="D33" s="24"/>
      <c r="E33" s="24"/>
      <c r="F33" s="15" t="s">
        <v>38</v>
      </c>
      <c r="G33" s="80" t="s">
        <v>44</v>
      </c>
      <c r="H33" s="29"/>
      <c r="I33" s="1"/>
      <c r="J33" s="1"/>
      <c r="L33" s="1"/>
      <c r="N33" s="1"/>
      <c r="O33" s="1"/>
    </row>
    <row r="34" spans="2:16" x14ac:dyDescent="0.3">
      <c r="B34" s="12" t="s">
        <v>24</v>
      </c>
      <c r="C34" s="81"/>
      <c r="D34" s="24"/>
      <c r="E34" s="4"/>
      <c r="F34" s="80" t="s">
        <v>46</v>
      </c>
      <c r="G34" s="4" t="s">
        <v>45</v>
      </c>
      <c r="H34" s="29"/>
      <c r="I34" s="1"/>
      <c r="J34" s="1"/>
      <c r="L34" s="1"/>
      <c r="N34" s="1"/>
      <c r="O34" s="1"/>
    </row>
    <row r="35" spans="2:16" x14ac:dyDescent="0.3">
      <c r="B35" s="13" t="s">
        <v>5</v>
      </c>
      <c r="C35" s="82"/>
      <c r="D35" s="24"/>
      <c r="E35" s="24"/>
      <c r="F35" s="80" t="s">
        <v>48</v>
      </c>
      <c r="G35" s="80" t="s">
        <v>47</v>
      </c>
      <c r="H35" s="29"/>
      <c r="I35" s="26"/>
      <c r="J35" s="26"/>
      <c r="K35" s="26"/>
      <c r="L35" s="90"/>
      <c r="N35" s="19"/>
      <c r="O35" s="1"/>
    </row>
    <row r="36" spans="2:16" x14ac:dyDescent="0.3">
      <c r="B36" s="13" t="s">
        <v>6</v>
      </c>
      <c r="C36" s="81"/>
      <c r="D36" s="24"/>
      <c r="E36" s="24"/>
      <c r="F36" s="80" t="s">
        <v>49</v>
      </c>
      <c r="G36" s="80" t="s">
        <v>39</v>
      </c>
      <c r="H36" s="29"/>
      <c r="J36" s="1"/>
      <c r="L36" s="19"/>
      <c r="M36" s="19"/>
      <c r="N36" s="1"/>
      <c r="O36" s="1"/>
    </row>
    <row r="37" spans="2:16" x14ac:dyDescent="0.3">
      <c r="B37" s="27"/>
      <c r="C37" s="64"/>
      <c r="D37" s="24"/>
      <c r="E37" s="49"/>
      <c r="G37" s="29"/>
      <c r="H37" s="29"/>
      <c r="I37" s="1"/>
      <c r="J37" s="1"/>
      <c r="L37" s="1"/>
      <c r="N37" s="1"/>
      <c r="O37" s="1"/>
    </row>
    <row r="38" spans="2:16" ht="16.5" customHeight="1" x14ac:dyDescent="0.3">
      <c r="B38" s="98" t="s">
        <v>13</v>
      </c>
      <c r="C38" s="99"/>
      <c r="D38" s="24"/>
      <c r="E38" s="28"/>
      <c r="F38" s="11"/>
      <c r="G38" s="77"/>
      <c r="H38" s="76"/>
      <c r="I38" s="1"/>
      <c r="J38" s="1"/>
      <c r="L38" s="1"/>
      <c r="N38" s="1"/>
      <c r="O38" s="1"/>
    </row>
    <row r="39" spans="2:16" x14ac:dyDescent="0.3">
      <c r="B39" s="12" t="s">
        <v>9</v>
      </c>
      <c r="C39" s="58">
        <f>C7-C31</f>
        <v>1775.2600000000002</v>
      </c>
      <c r="D39" s="30"/>
      <c r="E39" s="4"/>
      <c r="F39" s="11"/>
      <c r="G39" s="1"/>
      <c r="H39" s="56"/>
      <c r="I39" s="1"/>
      <c r="J39" s="1"/>
      <c r="L39" s="1"/>
      <c r="N39" s="1"/>
      <c r="O39" s="1"/>
    </row>
    <row r="40" spans="2:16" x14ac:dyDescent="0.3">
      <c r="B40" s="13" t="s">
        <v>5</v>
      </c>
      <c r="C40" s="57">
        <v>600</v>
      </c>
      <c r="D40" s="17"/>
      <c r="E40" s="4"/>
      <c r="G40" s="1"/>
      <c r="H40" s="56"/>
      <c r="I40" s="1"/>
      <c r="J40" s="1"/>
      <c r="L40" s="1"/>
      <c r="N40" s="1"/>
      <c r="O40" s="1"/>
    </row>
    <row r="41" spans="2:16" x14ac:dyDescent="0.3">
      <c r="B41" s="13" t="s">
        <v>6</v>
      </c>
      <c r="C41" s="58">
        <f>ROUND((C39*C40),0)</f>
        <v>1065156</v>
      </c>
      <c r="D41" s="5"/>
      <c r="E41" s="4"/>
      <c r="G41" s="1"/>
      <c r="H41" s="56"/>
      <c r="I41" s="1"/>
      <c r="J41" s="1"/>
      <c r="L41" s="1"/>
      <c r="N41" s="1"/>
      <c r="O41" s="1"/>
    </row>
    <row r="42" spans="2:16" x14ac:dyDescent="0.3">
      <c r="C42" s="65"/>
      <c r="D42" s="5"/>
      <c r="E42" s="5"/>
      <c r="G42" s="1"/>
      <c r="H42" s="56"/>
      <c r="I42" s="56"/>
      <c r="J42" s="7"/>
      <c r="M42" s="11"/>
    </row>
    <row r="43" spans="2:16" x14ac:dyDescent="0.3">
      <c r="B43" s="100"/>
      <c r="C43" s="101"/>
      <c r="D43" s="11"/>
      <c r="E43" s="4"/>
      <c r="F43" s="7"/>
      <c r="G43" s="1"/>
      <c r="H43" s="1"/>
      <c r="I43" s="56"/>
      <c r="J43" s="91"/>
      <c r="K43" s="91"/>
      <c r="L43" s="74"/>
      <c r="M43" s="4"/>
      <c r="N43" s="1"/>
      <c r="O43" s="1"/>
    </row>
    <row r="44" spans="2:16" x14ac:dyDescent="0.3">
      <c r="B44" s="31" t="s">
        <v>11</v>
      </c>
      <c r="C44" s="58">
        <f>C9</f>
        <v>60000000</v>
      </c>
      <c r="D44" s="9"/>
      <c r="E44" s="9"/>
      <c r="F44" s="10"/>
      <c r="H44" s="1"/>
      <c r="J44" s="92"/>
      <c r="K44" s="93"/>
      <c r="L44" s="73"/>
      <c r="M44" s="4"/>
      <c r="N44" s="1"/>
      <c r="O44" s="1"/>
    </row>
    <row r="45" spans="2:16" x14ac:dyDescent="0.3">
      <c r="B45" s="31" t="s">
        <v>12</v>
      </c>
      <c r="C45" s="58">
        <f>N31</f>
        <v>91218114</v>
      </c>
      <c r="D45" s="9"/>
      <c r="E45" s="9"/>
      <c r="F45" s="84"/>
      <c r="G45" s="77"/>
      <c r="J45" s="94"/>
      <c r="K45" s="74"/>
      <c r="L45" s="74"/>
      <c r="M45" s="4"/>
      <c r="N45" s="1"/>
      <c r="P45" s="4"/>
    </row>
    <row r="46" spans="2:16" ht="33" x14ac:dyDescent="0.3">
      <c r="B46" s="31" t="s">
        <v>25</v>
      </c>
      <c r="C46" s="58"/>
      <c r="D46" s="9"/>
      <c r="E46" s="9"/>
      <c r="F46" s="10"/>
      <c r="G46" s="10"/>
      <c r="H46" s="1"/>
      <c r="I46" s="1"/>
      <c r="J46" s="92"/>
      <c r="K46" s="73"/>
      <c r="L46" s="73"/>
      <c r="M46" s="4"/>
      <c r="N46" s="1"/>
      <c r="O46" s="1"/>
    </row>
    <row r="47" spans="2:16" x14ac:dyDescent="0.3">
      <c r="B47" s="31" t="s">
        <v>10</v>
      </c>
      <c r="C47" s="58">
        <f>C41</f>
        <v>1065156</v>
      </c>
      <c r="D47" s="9"/>
      <c r="E47" s="9"/>
      <c r="F47" s="10"/>
      <c r="G47" s="10"/>
      <c r="H47" s="1"/>
      <c r="J47" s="10"/>
      <c r="K47" s="4"/>
      <c r="M47" s="4"/>
      <c r="N47" s="1"/>
      <c r="O47" s="1"/>
    </row>
    <row r="48" spans="2:16" x14ac:dyDescent="0.3">
      <c r="B48" s="32" t="s">
        <v>29</v>
      </c>
      <c r="C48" s="78">
        <f>C44+C45+C46+C47</f>
        <v>152283270</v>
      </c>
      <c r="D48" s="8"/>
      <c r="E48" s="4"/>
      <c r="F48" s="15"/>
      <c r="G48" s="4" t="s">
        <v>30</v>
      </c>
      <c r="J48" s="1"/>
      <c r="K48" s="4"/>
      <c r="M48" s="4"/>
      <c r="N48" s="1"/>
      <c r="O48" s="1"/>
    </row>
    <row r="49" spans="2:15" x14ac:dyDescent="0.3">
      <c r="B49" s="32" t="s">
        <v>7</v>
      </c>
      <c r="C49" s="78">
        <f>ROUND(C48*0.9,0)</f>
        <v>137054943</v>
      </c>
      <c r="D49" s="8"/>
      <c r="E49" s="4"/>
      <c r="J49" s="1"/>
      <c r="K49" s="4"/>
      <c r="M49" s="4"/>
      <c r="N49" s="1"/>
      <c r="O49" s="1"/>
    </row>
    <row r="50" spans="2:15" x14ac:dyDescent="0.3">
      <c r="B50" s="32" t="s">
        <v>8</v>
      </c>
      <c r="C50" s="78">
        <f>MROUND(C48*80%,1)</f>
        <v>121826616</v>
      </c>
      <c r="D50" s="8"/>
      <c r="E50" s="4"/>
      <c r="F50" s="15"/>
      <c r="G50" s="15"/>
      <c r="J50" s="1"/>
      <c r="K50" s="4"/>
      <c r="M50" s="4"/>
      <c r="N50" s="1"/>
      <c r="O50" s="1"/>
    </row>
    <row r="51" spans="2:15" x14ac:dyDescent="0.3">
      <c r="B51" s="32" t="s">
        <v>26</v>
      </c>
      <c r="C51" s="78">
        <f>O31</f>
        <v>138677020</v>
      </c>
      <c r="D51" s="4"/>
      <c r="E51" s="4"/>
      <c r="F51" s="4"/>
      <c r="J51" s="1"/>
      <c r="K51" s="4"/>
      <c r="M51" s="33"/>
      <c r="N51" s="1"/>
      <c r="O51" s="1"/>
    </row>
    <row r="52" spans="2:15" x14ac:dyDescent="0.3">
      <c r="B52" s="31" t="s">
        <v>27</v>
      </c>
      <c r="C52" s="78">
        <f>D9+N31</f>
        <v>91218114</v>
      </c>
      <c r="D52" s="4"/>
      <c r="E52" s="4"/>
      <c r="F52" s="4"/>
      <c r="J52" s="1"/>
      <c r="K52" s="4"/>
      <c r="M52" s="33"/>
      <c r="N52" s="1"/>
      <c r="O52" s="1"/>
    </row>
    <row r="53" spans="2:15" x14ac:dyDescent="0.3">
      <c r="B53" s="1"/>
      <c r="F53" s="84"/>
    </row>
    <row r="54" spans="2:15" x14ac:dyDescent="0.3">
      <c r="B54" s="1"/>
      <c r="F54" s="84"/>
      <c r="M54" s="34"/>
    </row>
    <row r="55" spans="2:15" x14ac:dyDescent="0.3">
      <c r="B55" s="1"/>
      <c r="M55" s="34"/>
    </row>
    <row r="56" spans="2:15" x14ac:dyDescent="0.3">
      <c r="B56" s="1"/>
      <c r="M56" s="34"/>
    </row>
    <row r="57" spans="2:15" x14ac:dyDescent="0.3">
      <c r="B57" s="1"/>
      <c r="M57" s="34"/>
    </row>
    <row r="58" spans="2:15" x14ac:dyDescent="0.3">
      <c r="B58" s="1"/>
      <c r="M58" s="34"/>
    </row>
    <row r="59" spans="2:15" x14ac:dyDescent="0.3">
      <c r="B59" s="1"/>
      <c r="M59" s="34"/>
    </row>
    <row r="60" spans="2:15" x14ac:dyDescent="0.3">
      <c r="B60" s="1"/>
      <c r="M60" s="34"/>
    </row>
    <row r="61" spans="2:15" x14ac:dyDescent="0.3">
      <c r="B61" s="1"/>
    </row>
    <row r="62" spans="2:15" x14ac:dyDescent="0.3">
      <c r="B62" s="1"/>
    </row>
    <row r="63" spans="2:15" x14ac:dyDescent="0.3">
      <c r="B63" s="1"/>
      <c r="C63" s="56"/>
    </row>
    <row r="64" spans="2:15" x14ac:dyDescent="0.3">
      <c r="B64" s="1"/>
      <c r="C64" s="56"/>
    </row>
    <row r="65" spans="2:11" x14ac:dyDescent="0.3">
      <c r="B65" s="1"/>
      <c r="C65" s="56"/>
    </row>
    <row r="66" spans="2:11" x14ac:dyDescent="0.3">
      <c r="B66" s="1"/>
    </row>
    <row r="67" spans="2:11" x14ac:dyDescent="0.3">
      <c r="B67" s="1"/>
      <c r="C67" s="56"/>
    </row>
    <row r="68" spans="2:11" x14ac:dyDescent="0.3">
      <c r="B68" s="1"/>
      <c r="C68" s="56"/>
      <c r="G68" s="15"/>
    </row>
    <row r="69" spans="2:11" x14ac:dyDescent="0.3">
      <c r="B69" s="1"/>
      <c r="C69" s="56"/>
    </row>
    <row r="70" spans="2:11" x14ac:dyDescent="0.3">
      <c r="B70" s="1"/>
      <c r="C70" s="56"/>
      <c r="H70" s="15"/>
    </row>
    <row r="71" spans="2:11" x14ac:dyDescent="0.3">
      <c r="B71" s="1"/>
      <c r="C71" s="56"/>
      <c r="H71" s="15"/>
    </row>
    <row r="72" spans="2:11" x14ac:dyDescent="0.3">
      <c r="B72" s="1"/>
      <c r="C72" s="56"/>
      <c r="G72" s="35"/>
      <c r="H72" s="35"/>
      <c r="I72" s="35"/>
      <c r="J72" s="35"/>
      <c r="K72" s="6"/>
    </row>
    <row r="73" spans="2:11" x14ac:dyDescent="0.3">
      <c r="B73" s="1"/>
      <c r="C73" s="56"/>
      <c r="G73" s="33"/>
      <c r="H73" s="1"/>
      <c r="I73" s="33"/>
      <c r="J73" s="33"/>
    </row>
    <row r="74" spans="2:11" x14ac:dyDescent="0.3">
      <c r="B74" s="1"/>
      <c r="C74" s="56"/>
      <c r="G74" s="33"/>
      <c r="H74" s="33"/>
      <c r="I74" s="42"/>
      <c r="J74" s="42"/>
    </row>
    <row r="75" spans="2:11" x14ac:dyDescent="0.3">
      <c r="G75" s="33"/>
      <c r="H75" s="33"/>
      <c r="I75" s="33"/>
      <c r="J75" s="33"/>
    </row>
    <row r="76" spans="2:11" x14ac:dyDescent="0.3">
      <c r="G76" s="33"/>
      <c r="H76" s="36"/>
      <c r="I76" s="33"/>
      <c r="J76" s="33"/>
    </row>
    <row r="77" spans="2:11" x14ac:dyDescent="0.3">
      <c r="G77" s="33"/>
      <c r="H77" s="33"/>
      <c r="I77" s="33"/>
      <c r="J77" s="33"/>
    </row>
    <row r="78" spans="2:11" x14ac:dyDescent="0.3">
      <c r="B78" s="1"/>
      <c r="C78" s="56"/>
      <c r="G78" s="33"/>
      <c r="H78" s="33"/>
      <c r="I78" s="33"/>
      <c r="J78" s="33"/>
    </row>
    <row r="79" spans="2:11" x14ac:dyDescent="0.3">
      <c r="B79" s="1"/>
      <c r="C79" s="56"/>
      <c r="G79" s="33"/>
      <c r="H79" s="33"/>
      <c r="I79" s="33"/>
      <c r="J79" s="33"/>
    </row>
    <row r="80" spans="2:11" x14ac:dyDescent="0.3">
      <c r="B80" s="1"/>
      <c r="C80" s="56"/>
      <c r="G80" s="33"/>
      <c r="H80" s="33"/>
      <c r="I80" s="33"/>
      <c r="J80" s="33"/>
    </row>
    <row r="81" spans="2:10" x14ac:dyDescent="0.3">
      <c r="B81" s="1"/>
      <c r="C81" s="56"/>
      <c r="G81" s="33"/>
      <c r="H81" s="33"/>
      <c r="I81" s="33"/>
      <c r="J81" s="33"/>
    </row>
    <row r="82" spans="2:10" x14ac:dyDescent="0.3">
      <c r="B82" s="1"/>
      <c r="C82" s="56"/>
      <c r="G82" s="33"/>
      <c r="H82" s="33"/>
      <c r="I82" s="33"/>
      <c r="J82" s="33"/>
    </row>
    <row r="83" spans="2:10" x14ac:dyDescent="0.3">
      <c r="B83" s="1"/>
      <c r="C83" s="56"/>
    </row>
    <row r="84" spans="2:10" x14ac:dyDescent="0.3">
      <c r="B84" s="1"/>
      <c r="C84" s="56"/>
    </row>
    <row r="85" spans="2:10" x14ac:dyDescent="0.3">
      <c r="B85" s="1"/>
      <c r="C85" s="56"/>
    </row>
    <row r="86" spans="2:10" x14ac:dyDescent="0.3">
      <c r="B86" s="1"/>
      <c r="C86" s="56"/>
    </row>
    <row r="87" spans="2:10" x14ac:dyDescent="0.3">
      <c r="B87" s="1"/>
      <c r="C87" s="56"/>
    </row>
    <row r="88" spans="2:10" x14ac:dyDescent="0.3">
      <c r="B88" s="1"/>
      <c r="C88" s="56"/>
      <c r="G88" s="37"/>
    </row>
    <row r="89" spans="2:10" x14ac:dyDescent="0.3">
      <c r="B89" s="1"/>
      <c r="C89" s="56"/>
      <c r="G89" s="37"/>
    </row>
    <row r="90" spans="2:10" x14ac:dyDescent="0.3">
      <c r="B90" s="1"/>
      <c r="C90" s="56"/>
      <c r="G90" s="37"/>
    </row>
    <row r="91" spans="2:10" x14ac:dyDescent="0.3">
      <c r="B91" s="1"/>
      <c r="C91" s="56"/>
      <c r="G91" s="37"/>
    </row>
    <row r="92" spans="2:10" x14ac:dyDescent="0.3">
      <c r="B92" s="1"/>
      <c r="C92" s="56"/>
      <c r="G92" s="37"/>
    </row>
    <row r="93" spans="2:10" x14ac:dyDescent="0.3">
      <c r="B93" s="1"/>
      <c r="C93" s="56"/>
      <c r="G93" s="37"/>
    </row>
    <row r="94" spans="2:10" x14ac:dyDescent="0.3">
      <c r="B94" s="1"/>
      <c r="C94" s="56"/>
      <c r="G94" s="37"/>
    </row>
    <row r="95" spans="2:10" x14ac:dyDescent="0.3">
      <c r="B95" s="1"/>
      <c r="C95" s="56"/>
      <c r="G95" s="37"/>
    </row>
    <row r="96" spans="2:10" x14ac:dyDescent="0.3">
      <c r="B96" s="1"/>
      <c r="C96" s="56"/>
      <c r="G96" s="37"/>
    </row>
    <row r="97" spans="2:7" x14ac:dyDescent="0.3">
      <c r="B97" s="1"/>
      <c r="C97" s="56"/>
      <c r="G97" s="37"/>
    </row>
    <row r="98" spans="2:7" x14ac:dyDescent="0.3">
      <c r="B98" s="1"/>
      <c r="C98" s="56"/>
    </row>
    <row r="99" spans="2:7" x14ac:dyDescent="0.3">
      <c r="B99" s="1"/>
      <c r="C99" s="56"/>
    </row>
    <row r="100" spans="2:7" x14ac:dyDescent="0.3">
      <c r="B100" s="1">
        <f>3350000/300</f>
        <v>11166.666666666666</v>
      </c>
      <c r="C100" s="56"/>
    </row>
    <row r="101" spans="2:7" x14ac:dyDescent="0.3">
      <c r="B101" s="1">
        <f>B100/10.764</f>
        <v>1037.4086461042982</v>
      </c>
      <c r="C101" s="56"/>
    </row>
    <row r="102" spans="2:7" x14ac:dyDescent="0.3">
      <c r="B102" s="1"/>
      <c r="C102" s="56"/>
    </row>
    <row r="103" spans="2:7" x14ac:dyDescent="0.3">
      <c r="B103" s="1"/>
      <c r="C103" s="56"/>
    </row>
    <row r="104" spans="2:7" x14ac:dyDescent="0.3">
      <c r="B104" s="1"/>
      <c r="C104" s="56"/>
    </row>
    <row r="105" spans="2:7" x14ac:dyDescent="0.3">
      <c r="B105" s="1"/>
      <c r="C105" s="56"/>
    </row>
    <row r="106" spans="2:7" x14ac:dyDescent="0.3">
      <c r="B106" s="1"/>
      <c r="C106" s="56"/>
    </row>
    <row r="107" spans="2:7" x14ac:dyDescent="0.3">
      <c r="B107" s="1"/>
      <c r="C107" s="56"/>
    </row>
    <row r="108" spans="2:7" x14ac:dyDescent="0.3">
      <c r="B108" s="1"/>
      <c r="C108" s="56"/>
    </row>
    <row r="109" spans="2:7" x14ac:dyDescent="0.3">
      <c r="B109" s="1"/>
      <c r="C109" s="56"/>
    </row>
    <row r="110" spans="2:7" x14ac:dyDescent="0.3">
      <c r="B110" s="1"/>
      <c r="C110" s="56"/>
    </row>
    <row r="111" spans="2:7" x14ac:dyDescent="0.3">
      <c r="B111" s="1"/>
      <c r="C111" s="56"/>
    </row>
    <row r="112" spans="2:7" x14ac:dyDescent="0.3">
      <c r="B112" s="1"/>
      <c r="C112" s="56"/>
    </row>
    <row r="113" spans="2:3" x14ac:dyDescent="0.3">
      <c r="B113" s="1"/>
      <c r="C113" s="56"/>
    </row>
    <row r="114" spans="2:3" x14ac:dyDescent="0.3">
      <c r="B114" s="1"/>
      <c r="C114" s="56"/>
    </row>
    <row r="115" spans="2:3" x14ac:dyDescent="0.3">
      <c r="B115" s="1"/>
      <c r="C115" s="56"/>
    </row>
    <row r="116" spans="2:3" x14ac:dyDescent="0.3">
      <c r="B116" s="1"/>
      <c r="C116" s="56"/>
    </row>
    <row r="117" spans="2:3" x14ac:dyDescent="0.3">
      <c r="B117" s="1"/>
      <c r="C117" s="56"/>
    </row>
    <row r="118" spans="2:3" x14ac:dyDescent="0.3">
      <c r="B118" s="1"/>
      <c r="C118" s="56"/>
    </row>
    <row r="119" spans="2:3" x14ac:dyDescent="0.3">
      <c r="B119" s="1"/>
      <c r="C119" s="56"/>
    </row>
    <row r="120" spans="2:3" x14ac:dyDescent="0.3">
      <c r="B120" s="1"/>
      <c r="C120" s="56"/>
    </row>
    <row r="121" spans="2:3" x14ac:dyDescent="0.3">
      <c r="B121" s="1"/>
      <c r="C121" s="56"/>
    </row>
    <row r="122" spans="2:3" x14ac:dyDescent="0.3">
      <c r="B122" s="1"/>
      <c r="C122" s="56"/>
    </row>
    <row r="123" spans="2:3" x14ac:dyDescent="0.3">
      <c r="B123" s="1"/>
      <c r="C123" s="56"/>
    </row>
    <row r="124" spans="2:3" x14ac:dyDescent="0.3">
      <c r="B124" s="1"/>
      <c r="C124" s="56"/>
    </row>
    <row r="125" spans="2:3" x14ac:dyDescent="0.3">
      <c r="B125" s="1"/>
      <c r="C125" s="56"/>
    </row>
    <row r="126" spans="2:3" x14ac:dyDescent="0.3">
      <c r="B126" s="1"/>
      <c r="C126" s="56"/>
    </row>
    <row r="127" spans="2:3" x14ac:dyDescent="0.3">
      <c r="B127" s="1"/>
      <c r="C127" s="56"/>
    </row>
    <row r="128" spans="2:3" x14ac:dyDescent="0.3">
      <c r="B128" s="1"/>
      <c r="C128" s="56"/>
    </row>
    <row r="129" spans="2:3" x14ac:dyDescent="0.3">
      <c r="B129" s="1"/>
      <c r="C129" s="56"/>
    </row>
    <row r="130" spans="2:3" x14ac:dyDescent="0.3">
      <c r="B130" s="1"/>
      <c r="C130" s="56"/>
    </row>
    <row r="131" spans="2:3" x14ac:dyDescent="0.3">
      <c r="B131" s="1"/>
      <c r="C131" s="56">
        <f>1969*10.764</f>
        <v>21194.315999999999</v>
      </c>
    </row>
    <row r="132" spans="2:3" x14ac:dyDescent="0.3">
      <c r="B132" s="1"/>
      <c r="C132" s="56"/>
    </row>
    <row r="133" spans="2:3" x14ac:dyDescent="0.3">
      <c r="B133" s="1"/>
      <c r="C133" s="56"/>
    </row>
    <row r="134" spans="2:3" x14ac:dyDescent="0.3">
      <c r="B134" s="1"/>
      <c r="C134" s="56"/>
    </row>
    <row r="135" spans="2:3" x14ac:dyDescent="0.3">
      <c r="B135" s="1"/>
      <c r="C135" s="56"/>
    </row>
    <row r="136" spans="2:3" x14ac:dyDescent="0.3">
      <c r="B136" s="1"/>
      <c r="C136" s="56"/>
    </row>
    <row r="137" spans="2:3" x14ac:dyDescent="0.3">
      <c r="B137" s="1"/>
      <c r="C137" s="56"/>
    </row>
    <row r="138" spans="2:3" x14ac:dyDescent="0.3">
      <c r="B138" s="1"/>
      <c r="C138" s="56"/>
    </row>
    <row r="139" spans="2:3" x14ac:dyDescent="0.3">
      <c r="B139" s="1"/>
      <c r="C139" s="56"/>
    </row>
    <row r="140" spans="2:3" x14ac:dyDescent="0.3">
      <c r="B140" s="1"/>
      <c r="C140" s="56"/>
    </row>
    <row r="141" spans="2:3" x14ac:dyDescent="0.3">
      <c r="B141" s="1"/>
      <c r="C141" s="56"/>
    </row>
    <row r="142" spans="2:3" x14ac:dyDescent="0.3">
      <c r="B142" s="1"/>
      <c r="C142" s="56"/>
    </row>
    <row r="143" spans="2:3" x14ac:dyDescent="0.3">
      <c r="B143" s="1"/>
      <c r="C143" s="56"/>
    </row>
    <row r="144" spans="2:3" x14ac:dyDescent="0.3">
      <c r="B144" s="1"/>
      <c r="C144" s="56"/>
    </row>
    <row r="145" spans="2:3" x14ac:dyDescent="0.3">
      <c r="B145" s="1"/>
      <c r="C145" s="56"/>
    </row>
    <row r="146" spans="2:3" x14ac:dyDescent="0.3">
      <c r="B146" s="1"/>
      <c r="C146" s="56"/>
    </row>
    <row r="147" spans="2:3" x14ac:dyDescent="0.3">
      <c r="B147" s="1"/>
      <c r="C147" s="56"/>
    </row>
    <row r="148" spans="2:3" x14ac:dyDescent="0.3">
      <c r="B148" s="1"/>
      <c r="C148" s="56"/>
    </row>
    <row r="149" spans="2:3" x14ac:dyDescent="0.3">
      <c r="B149" s="1"/>
      <c r="C149" s="56"/>
    </row>
    <row r="150" spans="2:3" x14ac:dyDescent="0.3">
      <c r="B150" s="1"/>
      <c r="C150" s="56"/>
    </row>
    <row r="151" spans="2:3" x14ac:dyDescent="0.3">
      <c r="B151" s="1"/>
      <c r="C151" s="56"/>
    </row>
    <row r="152" spans="2:3" x14ac:dyDescent="0.3">
      <c r="B152" s="1"/>
      <c r="C152" s="56"/>
    </row>
    <row r="153" spans="2:3" x14ac:dyDescent="0.3">
      <c r="B153" s="1"/>
      <c r="C153" s="56"/>
    </row>
    <row r="154" spans="2:3" x14ac:dyDescent="0.3">
      <c r="B154" s="1"/>
      <c r="C154" s="56"/>
    </row>
    <row r="155" spans="2:3" x14ac:dyDescent="0.3">
      <c r="B155" s="1"/>
      <c r="C155" s="56"/>
    </row>
    <row r="156" spans="2:3" x14ac:dyDescent="0.3">
      <c r="B156" s="1"/>
      <c r="C156" s="56"/>
    </row>
    <row r="157" spans="2:3" x14ac:dyDescent="0.3">
      <c r="B157" s="1"/>
      <c r="C157" s="56"/>
    </row>
    <row r="158" spans="2:3" x14ac:dyDescent="0.3">
      <c r="B158" s="1"/>
      <c r="C158" s="56"/>
    </row>
    <row r="159" spans="2:3" x14ac:dyDescent="0.3">
      <c r="B159" s="1"/>
      <c r="C159" s="56"/>
    </row>
    <row r="160" spans="2:3" x14ac:dyDescent="0.3">
      <c r="B160" s="1"/>
      <c r="C160" s="56"/>
    </row>
    <row r="161" spans="2:3" x14ac:dyDescent="0.3">
      <c r="B161" s="1"/>
      <c r="C161" s="56"/>
    </row>
    <row r="162" spans="2:3" x14ac:dyDescent="0.3">
      <c r="B162" s="1"/>
      <c r="C162" s="56"/>
    </row>
    <row r="163" spans="2:3" x14ac:dyDescent="0.3">
      <c r="B163" s="1"/>
      <c r="C163" s="56"/>
    </row>
    <row r="164" spans="2:3" x14ac:dyDescent="0.3">
      <c r="B164" s="1"/>
      <c r="C164" s="56"/>
    </row>
    <row r="165" spans="2:3" x14ac:dyDescent="0.3">
      <c r="B165" s="1"/>
      <c r="C165" s="56"/>
    </row>
    <row r="166" spans="2:3" x14ac:dyDescent="0.3">
      <c r="B166" s="1"/>
      <c r="C166" s="56"/>
    </row>
    <row r="167" spans="2:3" x14ac:dyDescent="0.3">
      <c r="B167" s="1"/>
      <c r="C167" s="56"/>
    </row>
    <row r="168" spans="2:3" x14ac:dyDescent="0.3">
      <c r="B168" s="1"/>
      <c r="C168" s="56"/>
    </row>
    <row r="169" spans="2:3" x14ac:dyDescent="0.3">
      <c r="B169" s="1"/>
      <c r="C169" s="56"/>
    </row>
    <row r="170" spans="2:3" x14ac:dyDescent="0.3">
      <c r="B170" s="1"/>
      <c r="C170" s="56"/>
    </row>
    <row r="171" spans="2:3" x14ac:dyDescent="0.3">
      <c r="B171" s="1"/>
      <c r="C171" s="56"/>
    </row>
    <row r="172" spans="2:3" x14ac:dyDescent="0.3">
      <c r="B172" s="1"/>
      <c r="C172" s="56"/>
    </row>
    <row r="173" spans="2:3" x14ac:dyDescent="0.3">
      <c r="B173" s="1"/>
      <c r="C173" s="56"/>
    </row>
    <row r="174" spans="2:3" x14ac:dyDescent="0.3">
      <c r="B174" s="1"/>
      <c r="C174" s="56"/>
    </row>
    <row r="175" spans="2:3" x14ac:dyDescent="0.3">
      <c r="B175" s="1"/>
      <c r="C175" s="56"/>
    </row>
    <row r="176" spans="2:3" x14ac:dyDescent="0.3">
      <c r="B176" s="1"/>
      <c r="C176" s="56"/>
    </row>
    <row r="177" spans="2:3" x14ac:dyDescent="0.3">
      <c r="B177" s="1"/>
      <c r="C177" s="56"/>
    </row>
    <row r="178" spans="2:3" x14ac:dyDescent="0.3">
      <c r="B178" s="1"/>
      <c r="C178" s="56"/>
    </row>
    <row r="179" spans="2:3" x14ac:dyDescent="0.3">
      <c r="B179" s="1"/>
      <c r="C179" s="56"/>
    </row>
    <row r="180" spans="2:3" x14ac:dyDescent="0.3">
      <c r="B180" s="1"/>
      <c r="C180" s="56"/>
    </row>
    <row r="181" spans="2:3" x14ac:dyDescent="0.3">
      <c r="B181" s="1"/>
      <c r="C181" s="56"/>
    </row>
    <row r="182" spans="2:3" x14ac:dyDescent="0.3">
      <c r="B182" s="1"/>
      <c r="C182" s="56"/>
    </row>
    <row r="183" spans="2:3" x14ac:dyDescent="0.3">
      <c r="B183" s="1"/>
      <c r="C183" s="56"/>
    </row>
    <row r="184" spans="2:3" x14ac:dyDescent="0.3">
      <c r="B184" s="1"/>
      <c r="C184" s="56"/>
    </row>
    <row r="185" spans="2:3" x14ac:dyDescent="0.3">
      <c r="B185" s="1"/>
      <c r="C185" s="56"/>
    </row>
    <row r="186" spans="2:3" x14ac:dyDescent="0.3">
      <c r="B186" s="1"/>
      <c r="C186" s="56"/>
    </row>
    <row r="187" spans="2:3" x14ac:dyDescent="0.3">
      <c r="B187" s="1"/>
      <c r="C187" s="56"/>
    </row>
    <row r="188" spans="2:3" x14ac:dyDescent="0.3">
      <c r="B188" s="1"/>
      <c r="C188" s="56"/>
    </row>
  </sheetData>
  <mergeCells count="6">
    <mergeCell ref="B33:C33"/>
    <mergeCell ref="B38:C38"/>
    <mergeCell ref="B43:C43"/>
    <mergeCell ref="B3:G3"/>
    <mergeCell ref="B11:C11"/>
    <mergeCell ref="B4:J4"/>
  </mergeCells>
  <phoneticPr fontId="11" type="noConversion"/>
  <hyperlinks>
    <hyperlink ref="H9" r:id="rId1" xr:uid="{8BAE5402-9E6C-4E37-8167-BE8AB8498199}"/>
  </hyperlinks>
  <pageMargins left="0" right="0" top="0" bottom="0" header="0" footer="0"/>
  <pageSetup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L8:Y12"/>
  <sheetViews>
    <sheetView topLeftCell="A4" workbookViewId="0">
      <selection activeCell="L29" sqref="L29"/>
    </sheetView>
  </sheetViews>
  <sheetFormatPr defaultRowHeight="15" x14ac:dyDescent="0.25"/>
  <cols>
    <col min="12" max="12" width="10" bestFit="1" customWidth="1"/>
    <col min="24" max="24" width="11.42578125" customWidth="1"/>
  </cols>
  <sheetData>
    <row r="8" spans="12:25" x14ac:dyDescent="0.25">
      <c r="X8" s="87">
        <f>27500000/715</f>
        <v>38461.538461538461</v>
      </c>
      <c r="Y8" s="88" t="s">
        <v>36</v>
      </c>
    </row>
    <row r="12" spans="12:25" x14ac:dyDescent="0.25">
      <c r="L12" s="87">
        <f>243600000/20322</f>
        <v>11987.009152642457</v>
      </c>
      <c r="M12" s="88" t="s">
        <v>36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3DB8B-8E78-42E6-A0D8-165C8EE32BF0}">
  <dimension ref="K8:X11"/>
  <sheetViews>
    <sheetView workbookViewId="0">
      <selection activeCell="K14" sqref="K14"/>
    </sheetView>
  </sheetViews>
  <sheetFormatPr defaultRowHeight="15" x14ac:dyDescent="0.25"/>
  <cols>
    <col min="17" max="17" width="14.5703125" customWidth="1"/>
  </cols>
  <sheetData>
    <row r="8" spans="11:24" x14ac:dyDescent="0.25">
      <c r="W8" s="88">
        <f>37500000/996</f>
        <v>37650.602409638552</v>
      </c>
      <c r="X8" s="88" t="s">
        <v>32</v>
      </c>
    </row>
    <row r="11" spans="11:24" x14ac:dyDescent="0.25">
      <c r="K11" s="88">
        <f>27500000/700</f>
        <v>39285.714285714283</v>
      </c>
      <c r="L11" s="88" t="s">
        <v>32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P12:Q12"/>
  <sheetViews>
    <sheetView workbookViewId="0">
      <selection activeCell="P26" sqref="P26"/>
    </sheetView>
  </sheetViews>
  <sheetFormatPr defaultRowHeight="15" x14ac:dyDescent="0.25"/>
  <cols>
    <col min="16" max="16" width="10" customWidth="1"/>
  </cols>
  <sheetData>
    <row r="12" spans="16:17" x14ac:dyDescent="0.25">
      <c r="P12" s="88">
        <f>27500000/700</f>
        <v>39285.714285714283</v>
      </c>
      <c r="Q12" s="88" t="s">
        <v>40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0A7-1E62-47E1-8D3D-C13DB9C75851}">
  <dimension ref="L11:AA12"/>
  <sheetViews>
    <sheetView workbookViewId="0">
      <selection activeCell="Z15" sqref="Z15"/>
    </sheetView>
  </sheetViews>
  <sheetFormatPr defaultRowHeight="15" x14ac:dyDescent="0.25"/>
  <sheetData>
    <row r="11" spans="12:27" x14ac:dyDescent="0.25">
      <c r="Y11" s="88">
        <f>240000000/4048</f>
        <v>59288.537549407112</v>
      </c>
      <c r="Z11" s="88" t="s">
        <v>41</v>
      </c>
      <c r="AA11" s="88"/>
    </row>
    <row r="12" spans="12:27" x14ac:dyDescent="0.25">
      <c r="L12" s="88">
        <f>18000000/1012.08</f>
        <v>17785.155323689825</v>
      </c>
      <c r="M12" s="88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Valuation </vt:lpstr>
      <vt:lpstr>Sheet1</vt:lpstr>
      <vt:lpstr>Sheet2</vt:lpstr>
      <vt:lpstr>Sheet3</vt:lpstr>
      <vt:lpstr>Sheet4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2024-07-04T10:08:07Z</dcterms:modified>
</cp:coreProperties>
</file>