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LAXMI HEIGHTS\"/>
    </mc:Choice>
  </mc:AlternateContent>
  <xr:revisionPtr revIDLastSave="0" documentId="13_ncr:1_{AFB4EE2C-C11E-44BC-B4B8-464D8C3984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xmi Heights" sheetId="87" r:id="rId1"/>
    <sheet name="Laxmi Heights (Sale)" sheetId="97" r:id="rId2"/>
    <sheet name="Laxmi Heights (Rehab)" sheetId="98" r:id="rId3"/>
    <sheet name="Total" sheetId="79" r:id="rId4"/>
    <sheet name="Typical Floor" sheetId="85" r:id="rId5"/>
    <sheet name="RERA" sheetId="80" r:id="rId6"/>
    <sheet name="IGR" sheetId="94" r:id="rId7"/>
    <sheet name="RR" sheetId="95" r:id="rId8"/>
    <sheet name="Sheet1" sheetId="96" r:id="rId9"/>
  </sheets>
  <definedNames>
    <definedName name="_xlnm._FilterDatabase" localSheetId="0" hidden="1">'Laxmi Heights'!$L$1:$L$74</definedName>
    <definedName name="_xlnm._FilterDatabase" localSheetId="2" hidden="1">'Laxmi Heights (Rehab)'!$D$2:$D$14</definedName>
    <definedName name="_xlnm._FilterDatabase" localSheetId="1" hidden="1">'Laxmi Heights (Sale)'!$D$1:$D$62</definedName>
  </definedNames>
  <calcPr calcId="191029"/>
</workbook>
</file>

<file path=xl/calcChain.xml><?xml version="1.0" encoding="utf-8"?>
<calcChain xmlns="http://schemas.openxmlformats.org/spreadsheetml/2006/main">
  <c r="J7" i="79" l="1"/>
  <c r="J6" i="79"/>
  <c r="D3" i="79"/>
  <c r="D2" i="79"/>
  <c r="N44" i="98"/>
  <c r="N43" i="98"/>
  <c r="N42" i="98"/>
  <c r="N41" i="98"/>
  <c r="E36" i="98"/>
  <c r="F35" i="98"/>
  <c r="K35" i="98" s="1"/>
  <c r="F34" i="98"/>
  <c r="K34" i="98" s="1"/>
  <c r="F33" i="98"/>
  <c r="K33" i="98" s="1"/>
  <c r="F32" i="98"/>
  <c r="K32" i="98" s="1"/>
  <c r="F31" i="98"/>
  <c r="K31" i="98" s="1"/>
  <c r="F30" i="98"/>
  <c r="K30" i="98" s="1"/>
  <c r="F29" i="98"/>
  <c r="K29" i="98" s="1"/>
  <c r="F28" i="98"/>
  <c r="K28" i="98" s="1"/>
  <c r="F27" i="98"/>
  <c r="K27" i="98" s="1"/>
  <c r="F26" i="98"/>
  <c r="K26" i="98" s="1"/>
  <c r="F25" i="98"/>
  <c r="K25" i="98" s="1"/>
  <c r="F24" i="98"/>
  <c r="K24" i="98" s="1"/>
  <c r="O23" i="98"/>
  <c r="F23" i="98"/>
  <c r="K23" i="98" s="1"/>
  <c r="F22" i="98"/>
  <c r="K22" i="98" s="1"/>
  <c r="F21" i="98"/>
  <c r="K21" i="98" s="1"/>
  <c r="F20" i="98"/>
  <c r="K20" i="98" s="1"/>
  <c r="F19" i="98"/>
  <c r="K19" i="98" s="1"/>
  <c r="F18" i="98"/>
  <c r="K18" i="98" s="1"/>
  <c r="E14" i="98"/>
  <c r="I13" i="98"/>
  <c r="J13" i="98" s="1"/>
  <c r="F13" i="98"/>
  <c r="K13" i="98" s="1"/>
  <c r="I12" i="98"/>
  <c r="J12" i="98" s="1"/>
  <c r="F12" i="98"/>
  <c r="K12" i="98" s="1"/>
  <c r="I11" i="98"/>
  <c r="J11" i="98" s="1"/>
  <c r="F11" i="98"/>
  <c r="K11" i="98" s="1"/>
  <c r="I10" i="98"/>
  <c r="J10" i="98" s="1"/>
  <c r="F10" i="98"/>
  <c r="K10" i="98" s="1"/>
  <c r="I9" i="98"/>
  <c r="J9" i="98" s="1"/>
  <c r="F9" i="98"/>
  <c r="K9" i="98" s="1"/>
  <c r="I8" i="98"/>
  <c r="J8" i="98" s="1"/>
  <c r="F8" i="98"/>
  <c r="K8" i="98" s="1"/>
  <c r="I7" i="98"/>
  <c r="J7" i="98" s="1"/>
  <c r="F7" i="98"/>
  <c r="K7" i="98" s="1"/>
  <c r="I6" i="98"/>
  <c r="J6" i="98" s="1"/>
  <c r="F6" i="98"/>
  <c r="K6" i="98" s="1"/>
  <c r="I5" i="98"/>
  <c r="J5" i="98" s="1"/>
  <c r="F5" i="98"/>
  <c r="K5" i="98" s="1"/>
  <c r="I4" i="98"/>
  <c r="J4" i="98" s="1"/>
  <c r="F4" i="98"/>
  <c r="K4" i="98" s="1"/>
  <c r="I3" i="98"/>
  <c r="J3" i="98" s="1"/>
  <c r="F3" i="98"/>
  <c r="K3" i="98" s="1"/>
  <c r="I2" i="98"/>
  <c r="J2" i="98" s="1"/>
  <c r="G2" i="98"/>
  <c r="F2" i="98"/>
  <c r="K2" i="98" s="1"/>
  <c r="N62" i="97"/>
  <c r="N61" i="97"/>
  <c r="N60" i="97"/>
  <c r="N59" i="97"/>
  <c r="E54" i="97"/>
  <c r="F53" i="97"/>
  <c r="K53" i="97" s="1"/>
  <c r="F52" i="97"/>
  <c r="K52" i="97" s="1"/>
  <c r="F51" i="97"/>
  <c r="K51" i="97" s="1"/>
  <c r="F50" i="97"/>
  <c r="K50" i="97" s="1"/>
  <c r="F49" i="97"/>
  <c r="K49" i="97" s="1"/>
  <c r="F48" i="97"/>
  <c r="K48" i="97" s="1"/>
  <c r="F47" i="97"/>
  <c r="K47" i="97" s="1"/>
  <c r="F46" i="97"/>
  <c r="K46" i="97" s="1"/>
  <c r="F45" i="97"/>
  <c r="K45" i="97" s="1"/>
  <c r="F44" i="97"/>
  <c r="K44" i="97" s="1"/>
  <c r="F43" i="97"/>
  <c r="K43" i="97" s="1"/>
  <c r="F42" i="97"/>
  <c r="K42" i="97" s="1"/>
  <c r="O41" i="97"/>
  <c r="F41" i="97"/>
  <c r="K41" i="97" s="1"/>
  <c r="F40" i="97"/>
  <c r="K40" i="97" s="1"/>
  <c r="F39" i="97"/>
  <c r="K39" i="97" s="1"/>
  <c r="F38" i="97"/>
  <c r="K38" i="97" s="1"/>
  <c r="F37" i="97"/>
  <c r="K37" i="97" s="1"/>
  <c r="F36" i="97"/>
  <c r="K36" i="97" s="1"/>
  <c r="E28" i="97"/>
  <c r="F27" i="97"/>
  <c r="K27" i="97" s="1"/>
  <c r="F26" i="97"/>
  <c r="K26" i="97" s="1"/>
  <c r="F25" i="97"/>
  <c r="K25" i="97" s="1"/>
  <c r="F24" i="97"/>
  <c r="K24" i="97" s="1"/>
  <c r="F23" i="97"/>
  <c r="K23" i="97" s="1"/>
  <c r="F22" i="97"/>
  <c r="K22" i="97" s="1"/>
  <c r="F21" i="97"/>
  <c r="K21" i="97" s="1"/>
  <c r="F20" i="97"/>
  <c r="K20" i="97" s="1"/>
  <c r="F19" i="97"/>
  <c r="K19" i="97" s="1"/>
  <c r="F18" i="97"/>
  <c r="K18" i="97" s="1"/>
  <c r="F17" i="97"/>
  <c r="K17" i="97" s="1"/>
  <c r="F16" i="97"/>
  <c r="K16" i="97" s="1"/>
  <c r="F15" i="97"/>
  <c r="K15" i="97" s="1"/>
  <c r="F14" i="97"/>
  <c r="K14" i="97" s="1"/>
  <c r="F13" i="97"/>
  <c r="K13" i="97" s="1"/>
  <c r="F12" i="97"/>
  <c r="K12" i="97" s="1"/>
  <c r="F11" i="97"/>
  <c r="K11" i="97" s="1"/>
  <c r="F10" i="97"/>
  <c r="K10" i="97" s="1"/>
  <c r="F9" i="97"/>
  <c r="K9" i="97" s="1"/>
  <c r="F8" i="97"/>
  <c r="K8" i="97" s="1"/>
  <c r="F7" i="97"/>
  <c r="K7" i="97" s="1"/>
  <c r="F6" i="97"/>
  <c r="K6" i="97" s="1"/>
  <c r="F5" i="97"/>
  <c r="K5" i="97" s="1"/>
  <c r="F4" i="97"/>
  <c r="K4" i="97" s="1"/>
  <c r="F3" i="97"/>
  <c r="K3" i="97" s="1"/>
  <c r="H2" i="97"/>
  <c r="I2" i="97" s="1"/>
  <c r="J2" i="97" s="1"/>
  <c r="F2" i="97"/>
  <c r="P4" i="94"/>
  <c r="P5" i="94"/>
  <c r="P6" i="94"/>
  <c r="P3" i="94"/>
  <c r="E66" i="87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G3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K54" i="97" l="1"/>
  <c r="F28" i="97"/>
  <c r="F14" i="98"/>
  <c r="K14" i="98"/>
  <c r="K36" i="98"/>
  <c r="F36" i="98"/>
  <c r="H3" i="97"/>
  <c r="I3" i="97" s="1"/>
  <c r="J3" i="97" s="1"/>
  <c r="F54" i="97"/>
  <c r="K2" i="97"/>
  <c r="K28" i="97" s="1"/>
  <c r="N2" i="97"/>
  <c r="I3" i="87"/>
  <c r="J3" i="87" s="1"/>
  <c r="G4" i="87"/>
  <c r="H4" i="97" l="1"/>
  <c r="G5" i="87"/>
  <c r="H4" i="87"/>
  <c r="G3" i="98" l="1"/>
  <c r="H5" i="97"/>
  <c r="I5" i="97" s="1"/>
  <c r="J5" i="97" s="1"/>
  <c r="I4" i="97"/>
  <c r="I4" i="87"/>
  <c r="J4" i="87" s="1"/>
  <c r="H5" i="87"/>
  <c r="G6" i="87"/>
  <c r="G4" i="98" l="1"/>
  <c r="J4" i="97"/>
  <c r="H6" i="97"/>
  <c r="I5" i="87"/>
  <c r="J5" i="87" s="1"/>
  <c r="G7" i="87"/>
  <c r="H6" i="87"/>
  <c r="O53" i="87"/>
  <c r="N4" i="94"/>
  <c r="N5" i="94"/>
  <c r="N6" i="94"/>
  <c r="N3" i="94"/>
  <c r="M4" i="94"/>
  <c r="M5" i="94"/>
  <c r="M6" i="94"/>
  <c r="M3" i="94"/>
  <c r="K4" i="94"/>
  <c r="J4" i="94"/>
  <c r="J5" i="94"/>
  <c r="J6" i="94"/>
  <c r="J7" i="94"/>
  <c r="J8" i="94"/>
  <c r="J9" i="94"/>
  <c r="K9" i="94" s="1"/>
  <c r="G4" i="94"/>
  <c r="G6" i="94"/>
  <c r="G9" i="94"/>
  <c r="E4" i="94"/>
  <c r="E5" i="94"/>
  <c r="G5" i="94" s="1"/>
  <c r="E6" i="94"/>
  <c r="E7" i="94"/>
  <c r="E8" i="94"/>
  <c r="E9" i="94"/>
  <c r="E3" i="94"/>
  <c r="E46" i="85"/>
  <c r="E45" i="85"/>
  <c r="E42" i="85"/>
  <c r="E41" i="85"/>
  <c r="E40" i="85"/>
  <c r="E39" i="85"/>
  <c r="E36" i="85"/>
  <c r="E35" i="85"/>
  <c r="E34" i="85"/>
  <c r="E33" i="85"/>
  <c r="E29" i="85"/>
  <c r="E30" i="85"/>
  <c r="E28" i="85"/>
  <c r="E27" i="85"/>
  <c r="E24" i="85"/>
  <c r="E23" i="85"/>
  <c r="E20" i="85"/>
  <c r="E19" i="85"/>
  <c r="E18" i="85"/>
  <c r="E15" i="85"/>
  <c r="E14" i="85"/>
  <c r="E13" i="85"/>
  <c r="E10" i="85"/>
  <c r="E7" i="85"/>
  <c r="E6" i="85"/>
  <c r="E3" i="85"/>
  <c r="E2" i="85"/>
  <c r="AG15" i="80"/>
  <c r="AF10" i="80"/>
  <c r="AF11" i="80"/>
  <c r="AF12" i="80"/>
  <c r="AF13" i="80"/>
  <c r="AF14" i="80"/>
  <c r="AF9" i="80"/>
  <c r="N72" i="87"/>
  <c r="N71" i="87"/>
  <c r="N74" i="87"/>
  <c r="N73" i="87"/>
  <c r="E34" i="95"/>
  <c r="D34" i="95"/>
  <c r="E33" i="95"/>
  <c r="D33" i="95"/>
  <c r="D4" i="79"/>
  <c r="E40" i="87"/>
  <c r="G3" i="94"/>
  <c r="J3" i="94"/>
  <c r="K3" i="94" s="1"/>
  <c r="F2" i="87"/>
  <c r="K2" i="87" s="1"/>
  <c r="F48" i="87"/>
  <c r="G5" i="98" l="1"/>
  <c r="G6" i="98" s="1"/>
  <c r="I6" i="97"/>
  <c r="H7" i="97"/>
  <c r="I7" i="97" s="1"/>
  <c r="J7" i="97" s="1"/>
  <c r="K48" i="87"/>
  <c r="K66" i="87" s="1"/>
  <c r="F66" i="87"/>
  <c r="I6" i="87"/>
  <c r="J6" i="87" s="1"/>
  <c r="G8" i="87"/>
  <c r="K8" i="94"/>
  <c r="G8" i="94"/>
  <c r="K7" i="94"/>
  <c r="G7" i="94"/>
  <c r="K6" i="94"/>
  <c r="K5" i="94"/>
  <c r="G22" i="94"/>
  <c r="K40" i="87"/>
  <c r="F40" i="87"/>
  <c r="G11" i="94"/>
  <c r="G7" i="98" l="1"/>
  <c r="H8" i="97"/>
  <c r="I8" i="97" s="1"/>
  <c r="J8" i="97" s="1"/>
  <c r="J6" i="97"/>
  <c r="I7" i="87"/>
  <c r="J7" i="87" s="1"/>
  <c r="H8" i="87"/>
  <c r="I8" i="87" s="1"/>
  <c r="G9" i="87"/>
  <c r="E4" i="79"/>
  <c r="K11" i="94"/>
  <c r="F4" i="79"/>
  <c r="H2" i="87"/>
  <c r="I2" i="87" s="1"/>
  <c r="H9" i="97" l="1"/>
  <c r="I9" i="97" s="1"/>
  <c r="N2" i="87"/>
  <c r="G10" i="87"/>
  <c r="J8" i="87"/>
  <c r="G8" i="98" l="1"/>
  <c r="G9" i="98" s="1"/>
  <c r="G10" i="98" s="1"/>
  <c r="G11" i="98" s="1"/>
  <c r="J9" i="97"/>
  <c r="H10" i="97"/>
  <c r="I10" i="97" s="1"/>
  <c r="J10" i="97" s="1"/>
  <c r="I9" i="87"/>
  <c r="J9" i="87" s="1"/>
  <c r="H10" i="87"/>
  <c r="G11" i="87"/>
  <c r="J2" i="87"/>
  <c r="H11" i="97" l="1"/>
  <c r="I11" i="97" s="1"/>
  <c r="J11" i="97" s="1"/>
  <c r="I10" i="87"/>
  <c r="J10" i="87" s="1"/>
  <c r="G12" i="87"/>
  <c r="I11" i="87"/>
  <c r="G12" i="98" l="1"/>
  <c r="H12" i="97"/>
  <c r="I12" i="97" s="1"/>
  <c r="J12" i="97" s="1"/>
  <c r="I12" i="87"/>
  <c r="G13" i="87"/>
  <c r="H13" i="97" l="1"/>
  <c r="I13" i="97" s="1"/>
  <c r="J13" i="97" s="1"/>
  <c r="H13" i="87"/>
  <c r="G14" i="87"/>
  <c r="J12" i="87"/>
  <c r="J11" i="87"/>
  <c r="G13" i="98" l="1"/>
  <c r="H14" i="97"/>
  <c r="I14" i="97" s="1"/>
  <c r="J14" i="97" s="1"/>
  <c r="I13" i="87"/>
  <c r="J13" i="87" s="1"/>
  <c r="G15" i="87"/>
  <c r="I14" i="87"/>
  <c r="H15" i="97" l="1"/>
  <c r="I15" i="97" s="1"/>
  <c r="J15" i="97" s="1"/>
  <c r="G16" i="87"/>
  <c r="H15" i="87"/>
  <c r="I15" i="87" s="1"/>
  <c r="H16" i="97" l="1"/>
  <c r="I16" i="97" s="1"/>
  <c r="J16" i="97" s="1"/>
  <c r="H16" i="87"/>
  <c r="I16" i="87" s="1"/>
  <c r="G17" i="87"/>
  <c r="J15" i="87"/>
  <c r="J14" i="87"/>
  <c r="H17" i="97" l="1"/>
  <c r="I17" i="97" s="1"/>
  <c r="J17" i="97" s="1"/>
  <c r="G18" i="87"/>
  <c r="I17" i="87"/>
  <c r="J16" i="87"/>
  <c r="H18" i="97" l="1"/>
  <c r="I18" i="97" s="1"/>
  <c r="J18" i="97" s="1"/>
  <c r="J17" i="87"/>
  <c r="G19" i="87"/>
  <c r="I18" i="87"/>
  <c r="H19" i="97" l="1"/>
  <c r="I19" i="97" s="1"/>
  <c r="J19" i="97" s="1"/>
  <c r="G20" i="87"/>
  <c r="I19" i="87"/>
  <c r="J18" i="87"/>
  <c r="H20" i="97" l="1"/>
  <c r="I20" i="97" s="1"/>
  <c r="J20" i="97" s="1"/>
  <c r="J19" i="87"/>
  <c r="G21" i="87"/>
  <c r="I20" i="87"/>
  <c r="H21" i="97" l="1"/>
  <c r="I21" i="97" s="1"/>
  <c r="J21" i="97" s="1"/>
  <c r="G22" i="87"/>
  <c r="H21" i="87"/>
  <c r="I21" i="87" s="1"/>
  <c r="J20" i="87"/>
  <c r="H22" i="97" l="1"/>
  <c r="I22" i="97" s="1"/>
  <c r="J22" i="97" s="1"/>
  <c r="J21" i="87"/>
  <c r="G23" i="87"/>
  <c r="H22" i="87"/>
  <c r="I22" i="87" s="1"/>
  <c r="H23" i="97" l="1"/>
  <c r="I23" i="97" s="1"/>
  <c r="J23" i="97" s="1"/>
  <c r="G24" i="87"/>
  <c r="I23" i="87"/>
  <c r="J22" i="87"/>
  <c r="H24" i="97" l="1"/>
  <c r="I24" i="97" s="1"/>
  <c r="J24" i="97" s="1"/>
  <c r="J23" i="87"/>
  <c r="H24" i="87"/>
  <c r="I24" i="87" s="1"/>
  <c r="G25" i="87"/>
  <c r="H25" i="97" l="1"/>
  <c r="I25" i="97" s="1"/>
  <c r="J25" i="97" s="1"/>
  <c r="G26" i="87"/>
  <c r="H25" i="87"/>
  <c r="I25" i="87" s="1"/>
  <c r="J24" i="87"/>
  <c r="G18" i="98" l="1"/>
  <c r="G36" i="97"/>
  <c r="H26" i="97"/>
  <c r="I26" i="97" s="1"/>
  <c r="J26" i="97" s="1"/>
  <c r="H27" i="97"/>
  <c r="J25" i="87"/>
  <c r="G27" i="87"/>
  <c r="H14" i="98" l="1"/>
  <c r="G19" i="98"/>
  <c r="H18" i="98"/>
  <c r="I27" i="97"/>
  <c r="H28" i="97"/>
  <c r="G37" i="97"/>
  <c r="H36" i="97"/>
  <c r="I26" i="87"/>
  <c r="J26" i="87" s="1"/>
  <c r="G28" i="87"/>
  <c r="H27" i="87"/>
  <c r="I27" i="87" s="1"/>
  <c r="I18" i="98" l="1"/>
  <c r="G20" i="98"/>
  <c r="H19" i="98"/>
  <c r="I19" i="98" s="1"/>
  <c r="J19" i="98" s="1"/>
  <c r="I14" i="98"/>
  <c r="I36" i="97"/>
  <c r="G38" i="97"/>
  <c r="H37" i="97"/>
  <c r="I37" i="97" s="1"/>
  <c r="J37" i="97" s="1"/>
  <c r="J27" i="97"/>
  <c r="I28" i="97"/>
  <c r="J27" i="87"/>
  <c r="G29" i="87"/>
  <c r="H28" i="87"/>
  <c r="I28" i="87" s="1"/>
  <c r="G21" i="98" l="1"/>
  <c r="H20" i="98"/>
  <c r="I20" i="98" s="1"/>
  <c r="J20" i="98" s="1"/>
  <c r="J18" i="98"/>
  <c r="H38" i="97"/>
  <c r="G39" i="97"/>
  <c r="J36" i="97"/>
  <c r="J28" i="87"/>
  <c r="H29" i="87"/>
  <c r="I29" i="87" s="1"/>
  <c r="G30" i="87"/>
  <c r="G22" i="98" l="1"/>
  <c r="H21" i="98"/>
  <c r="G40" i="97"/>
  <c r="H39" i="97"/>
  <c r="I39" i="97" s="1"/>
  <c r="J39" i="97" s="1"/>
  <c r="I38" i="97"/>
  <c r="J29" i="87"/>
  <c r="H30" i="87"/>
  <c r="G31" i="87"/>
  <c r="I21" i="98" l="1"/>
  <c r="G23" i="98"/>
  <c r="H22" i="98"/>
  <c r="I22" i="98" s="1"/>
  <c r="J22" i="98" s="1"/>
  <c r="J38" i="97"/>
  <c r="H40" i="97"/>
  <c r="G41" i="97"/>
  <c r="I30" i="87"/>
  <c r="J30" i="87" s="1"/>
  <c r="H31" i="87"/>
  <c r="I31" i="87" s="1"/>
  <c r="G32" i="87"/>
  <c r="H23" i="98" l="1"/>
  <c r="I23" i="98" s="1"/>
  <c r="J23" i="98" s="1"/>
  <c r="G24" i="98"/>
  <c r="J21" i="98"/>
  <c r="H41" i="97"/>
  <c r="I41" i="97" s="1"/>
  <c r="J41" i="97" s="1"/>
  <c r="G42" i="97"/>
  <c r="I40" i="97"/>
  <c r="G33" i="87"/>
  <c r="H32" i="87"/>
  <c r="I32" i="87" s="1"/>
  <c r="J31" i="87"/>
  <c r="H24" i="98" l="1"/>
  <c r="G25" i="98"/>
  <c r="J40" i="97"/>
  <c r="G43" i="97"/>
  <c r="H42" i="97"/>
  <c r="J32" i="87"/>
  <c r="G34" i="87"/>
  <c r="H33" i="87"/>
  <c r="I33" i="87" s="1"/>
  <c r="H25" i="98" l="1"/>
  <c r="I25" i="98" s="1"/>
  <c r="J25" i="98" s="1"/>
  <c r="G26" i="98"/>
  <c r="I24" i="98"/>
  <c r="I42" i="97"/>
  <c r="H43" i="97"/>
  <c r="I43" i="97" s="1"/>
  <c r="J43" i="97" s="1"/>
  <c r="G44" i="97"/>
  <c r="G35" i="87"/>
  <c r="H34" i="87"/>
  <c r="I34" i="87" s="1"/>
  <c r="J33" i="87"/>
  <c r="J24" i="98" l="1"/>
  <c r="G27" i="98"/>
  <c r="H26" i="98"/>
  <c r="I26" i="98" s="1"/>
  <c r="J26" i="98" s="1"/>
  <c r="G45" i="97"/>
  <c r="H44" i="97"/>
  <c r="I44" i="97" s="1"/>
  <c r="J44" i="97" s="1"/>
  <c r="J42" i="97"/>
  <c r="J34" i="87"/>
  <c r="G36" i="87"/>
  <c r="H35" i="87"/>
  <c r="I35" i="87" s="1"/>
  <c r="H27" i="98" l="1"/>
  <c r="I27" i="98" s="1"/>
  <c r="J27" i="98" s="1"/>
  <c r="G28" i="98"/>
  <c r="H45" i="97"/>
  <c r="I45" i="97" s="1"/>
  <c r="G46" i="97"/>
  <c r="J35" i="87"/>
  <c r="G37" i="87"/>
  <c r="H36" i="87"/>
  <c r="I36" i="87" s="1"/>
  <c r="H28" i="98" l="1"/>
  <c r="I28" i="98" s="1"/>
  <c r="J28" i="98" s="1"/>
  <c r="G29" i="98"/>
  <c r="G47" i="97"/>
  <c r="H46" i="97"/>
  <c r="I46" i="97" s="1"/>
  <c r="J46" i="97" s="1"/>
  <c r="J45" i="97"/>
  <c r="J36" i="87"/>
  <c r="G38" i="87"/>
  <c r="H37" i="87"/>
  <c r="I37" i="87" s="1"/>
  <c r="H29" i="98" l="1"/>
  <c r="I29" i="98" s="1"/>
  <c r="J29" i="98" s="1"/>
  <c r="G30" i="98"/>
  <c r="H47" i="97"/>
  <c r="I47" i="97" s="1"/>
  <c r="J47" i="97" s="1"/>
  <c r="G48" i="97"/>
  <c r="J37" i="87"/>
  <c r="G48" i="87"/>
  <c r="G39" i="87"/>
  <c r="H39" i="87" s="1"/>
  <c r="I39" i="87" s="1"/>
  <c r="H38" i="87"/>
  <c r="I38" i="87" s="1"/>
  <c r="G31" i="98" l="1"/>
  <c r="H30" i="98"/>
  <c r="I30" i="98" s="1"/>
  <c r="J30" i="98" s="1"/>
  <c r="G49" i="97"/>
  <c r="H48" i="97"/>
  <c r="I48" i="97" s="1"/>
  <c r="J48" i="97" s="1"/>
  <c r="H40" i="87"/>
  <c r="G49" i="87"/>
  <c r="H48" i="87"/>
  <c r="J38" i="87"/>
  <c r="H31" i="98" l="1"/>
  <c r="I31" i="98" s="1"/>
  <c r="J31" i="98" s="1"/>
  <c r="G32" i="98"/>
  <c r="H49" i="97"/>
  <c r="I49" i="97" s="1"/>
  <c r="J49" i="97" s="1"/>
  <c r="G50" i="97"/>
  <c r="H49" i="87"/>
  <c r="I49" i="87" s="1"/>
  <c r="J49" i="87" s="1"/>
  <c r="G50" i="87"/>
  <c r="H50" i="87" s="1"/>
  <c r="I50" i="87" s="1"/>
  <c r="J50" i="87" s="1"/>
  <c r="I40" i="87"/>
  <c r="I48" i="87"/>
  <c r="J39" i="87"/>
  <c r="G33" i="98" l="1"/>
  <c r="H32" i="98"/>
  <c r="I32" i="98" s="1"/>
  <c r="J32" i="98" s="1"/>
  <c r="G51" i="97"/>
  <c r="H50" i="97"/>
  <c r="I50" i="97" s="1"/>
  <c r="J50" i="97" s="1"/>
  <c r="J48" i="87"/>
  <c r="G51" i="87"/>
  <c r="H33" i="98" l="1"/>
  <c r="I33" i="98" s="1"/>
  <c r="J33" i="98" s="1"/>
  <c r="G34" i="98"/>
  <c r="H51" i="97"/>
  <c r="I51" i="97" s="1"/>
  <c r="J51" i="97" s="1"/>
  <c r="G52" i="97"/>
  <c r="H51" i="87"/>
  <c r="G52" i="87"/>
  <c r="G35" i="98" l="1"/>
  <c r="H35" i="98" s="1"/>
  <c r="H34" i="98"/>
  <c r="I34" i="98" s="1"/>
  <c r="J34" i="98" s="1"/>
  <c r="G53" i="97"/>
  <c r="H53" i="97" s="1"/>
  <c r="H52" i="97"/>
  <c r="I52" i="97" s="1"/>
  <c r="J52" i="97" s="1"/>
  <c r="G53" i="87"/>
  <c r="H52" i="87"/>
  <c r="I52" i="87" s="1"/>
  <c r="J52" i="87" s="1"/>
  <c r="I51" i="87"/>
  <c r="I35" i="98" l="1"/>
  <c r="H36" i="98"/>
  <c r="I53" i="97"/>
  <c r="H54" i="97"/>
  <c r="J51" i="87"/>
  <c r="G54" i="87"/>
  <c r="H53" i="87"/>
  <c r="J35" i="98" l="1"/>
  <c r="I36" i="98"/>
  <c r="J53" i="97"/>
  <c r="I54" i="97"/>
  <c r="I53" i="87"/>
  <c r="G55" i="87"/>
  <c r="H54" i="87"/>
  <c r="I54" i="87" s="1"/>
  <c r="J54" i="87" s="1"/>
  <c r="G56" i="87" l="1"/>
  <c r="H55" i="87"/>
  <c r="I55" i="87" s="1"/>
  <c r="J55" i="87" s="1"/>
  <c r="J53" i="87"/>
  <c r="G57" i="87" l="1"/>
  <c r="H56" i="87"/>
  <c r="I56" i="87" s="1"/>
  <c r="J56" i="87" s="1"/>
  <c r="H57" i="87" l="1"/>
  <c r="I57" i="87" s="1"/>
  <c r="J57" i="87" s="1"/>
  <c r="G58" i="87"/>
  <c r="G59" i="87" l="1"/>
  <c r="H58" i="87"/>
  <c r="I58" i="87" s="1"/>
  <c r="J58" i="87" s="1"/>
  <c r="G60" i="87" l="1"/>
  <c r="H59" i="87"/>
  <c r="I59" i="87" s="1"/>
  <c r="J59" i="87" s="1"/>
  <c r="G61" i="87" l="1"/>
  <c r="H60" i="87"/>
  <c r="I60" i="87" s="1"/>
  <c r="J60" i="87" s="1"/>
  <c r="H61" i="87" l="1"/>
  <c r="I61" i="87" s="1"/>
  <c r="J61" i="87" s="1"/>
  <c r="G62" i="87"/>
  <c r="G63" i="87" l="1"/>
  <c r="H62" i="87"/>
  <c r="I62" i="87" s="1"/>
  <c r="J62" i="87" s="1"/>
  <c r="G64" i="87" l="1"/>
  <c r="H63" i="87"/>
  <c r="I63" i="87" s="1"/>
  <c r="J63" i="87" s="1"/>
  <c r="G65" i="87" l="1"/>
  <c r="H65" i="87" s="1"/>
  <c r="H64" i="87"/>
  <c r="I64" i="87" s="1"/>
  <c r="J64" i="87" s="1"/>
  <c r="I65" i="87" l="1"/>
  <c r="H66" i="87"/>
  <c r="G4" i="79" s="1"/>
  <c r="J65" i="87" l="1"/>
  <c r="I66" i="87"/>
  <c r="H4" i="79" s="1"/>
</calcChain>
</file>

<file path=xl/sharedStrings.xml><?xml version="1.0" encoding="utf-8"?>
<sst xmlns="http://schemas.openxmlformats.org/spreadsheetml/2006/main" count="421" uniqueCount="56">
  <si>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</si>
  <si>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</si>
  <si>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</si>
  <si>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</si>
  <si>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</si>
  <si>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</si>
  <si>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</si>
  <si>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</si>
  <si>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</si>
  <si>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</si>
  <si>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</si>
  <si>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</si>
  <si>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</si>
  <si>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</si>
  <si>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</si>
  <si>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2BHK</t>
  </si>
  <si>
    <t>1 BHK</t>
  </si>
  <si>
    <t>1BHK</t>
  </si>
  <si>
    <t>Proposed</t>
  </si>
  <si>
    <t>Avg</t>
  </si>
  <si>
    <t>Rate</t>
  </si>
  <si>
    <t>Gross Rate</t>
  </si>
  <si>
    <t>Price Indicater</t>
  </si>
  <si>
    <t xml:space="preserve">Rate per 
Sq. ft. on Carpet Area 
in ₹
</t>
  </si>
  <si>
    <t>Realizable Value /                   Fair Market Value                        as on date in ₹</t>
  </si>
  <si>
    <t>Expected Rent per month (After Completion)               in ₹</t>
  </si>
  <si>
    <t>Cost of Construction                                 in ₹</t>
  </si>
  <si>
    <t>Sr.No.</t>
  </si>
  <si>
    <t>Value (a)</t>
  </si>
  <si>
    <t>Stamp duty (b)</t>
  </si>
  <si>
    <t>Government Charges (c)</t>
  </si>
  <si>
    <t>Gross Price (a+b+c)</t>
  </si>
  <si>
    <t xml:space="preserve">Final Realizable Value after completion of flat                           (Including Car parking, GST &amp; Other Charges) in ₹
</t>
  </si>
  <si>
    <t xml:space="preserve"> As per Approved Plan / RERA Carpet Area in 
Sq. Ft.                      
</t>
  </si>
  <si>
    <t>1st Flr</t>
  </si>
  <si>
    <t>Tot - 2</t>
  </si>
  <si>
    <t>3rd to 5th flr</t>
  </si>
  <si>
    <t>2nd Flr</t>
  </si>
  <si>
    <t>Tot - 1</t>
  </si>
  <si>
    <t>6th Flr</t>
  </si>
  <si>
    <t>Tot - 3</t>
  </si>
  <si>
    <t>7th &amp; 9th Flr</t>
  </si>
  <si>
    <t>8th Flr</t>
  </si>
  <si>
    <t>10th Flr</t>
  </si>
  <si>
    <t>Tot - 4</t>
  </si>
  <si>
    <t>11th Flr</t>
  </si>
  <si>
    <t>12th &amp; 13th Flr</t>
  </si>
  <si>
    <t>14th (part)</t>
  </si>
  <si>
    <t>BUA in Sq.M</t>
  </si>
  <si>
    <t>BUA in Sq.Ft</t>
  </si>
  <si>
    <t>Sale / Rehab</t>
  </si>
  <si>
    <t>Sale</t>
  </si>
  <si>
    <t>Rehab</t>
  </si>
  <si>
    <t xml:space="preserve"> As per Builder Carpet Area in 
Sq. Ft.                      
</t>
  </si>
  <si>
    <t>1 BHK - 10                     2 BHK - 16</t>
  </si>
  <si>
    <t>1 BHK - 04                       2 BHK - 08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</si>
</sst>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7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color rgb="FFFF0000"/>
      <name val="Arial Narrow"/>
      <family val="2"/>
    </font>
    <font>
      <sz val="11"/>
      <color rgb="FF333333"/>
      <name val="Open Sans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1" fontId="3" fillId="0" borderId="0" xfId="0" applyNumberFormat="1" applyFont="1"/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/>
    </xf>
    <xf numFmtId="43" fontId="3" fillId="0" borderId="0" xfId="1" applyFont="1"/>
    <xf numFmtId="43" fontId="5" fillId="4" borderId="1" xfId="0" applyNumberFormat="1" applyFont="1" applyFill="1" applyBorder="1"/>
    <xf numFmtId="43" fontId="5" fillId="5" borderId="1" xfId="1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2" fontId="5" fillId="4" borderId="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7" fillId="0" borderId="0" xfId="0" applyNumberFormat="1" applyFont="1"/>
    <xf numFmtId="2" fontId="7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right"/>
    </xf>
    <xf numFmtId="0" fontId="5" fillId="6" borderId="1" xfId="0" applyFont="1" applyFill="1" applyBorder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43" fontId="5" fillId="0" borderId="1" xfId="0" applyNumberFormat="1" applyFont="1" applyBorder="1"/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0" fillId="3" borderId="0" xfId="0" applyFont="1" applyFill="1"/>
    <xf numFmtId="0" fontId="10" fillId="0" borderId="0" xfId="0" applyFont="1"/>
    <xf numFmtId="2" fontId="10" fillId="0" borderId="0" xfId="0" applyNumberFormat="1" applyFont="1"/>
    <xf numFmtId="0" fontId="13" fillId="0" borderId="0" xfId="0" applyFont="1"/>
    <xf numFmtId="0" fontId="14" fillId="7" borderId="8" xfId="0" applyFont="1" applyFill="1" applyBorder="1" applyAlignment="1">
      <alignment horizontal="left" vertical="top" wrapText="1"/>
    </xf>
    <xf numFmtId="0" fontId="14" fillId="8" borderId="8" xfId="0" applyFont="1" applyFill="1" applyBorder="1" applyAlignment="1">
      <alignment horizontal="left" vertical="top" wrapText="1"/>
    </xf>
    <xf numFmtId="0" fontId="14" fillId="7" borderId="8" xfId="0" applyFont="1" applyFill="1" applyBorder="1" applyAlignment="1">
      <alignment horizontal="center" vertical="top" wrapText="1"/>
    </xf>
    <xf numFmtId="0" fontId="14" fillId="8" borderId="8" xfId="0" applyFont="1" applyFill="1" applyBorder="1" applyAlignment="1">
      <alignment horizontal="center" vertical="top" wrapText="1"/>
    </xf>
    <xf numFmtId="1" fontId="7" fillId="0" borderId="0" xfId="0" applyNumberFormat="1" applyFont="1"/>
    <xf numFmtId="1" fontId="15" fillId="0" borderId="1" xfId="0" applyNumberFormat="1" applyFont="1" applyBorder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15" fillId="0" borderId="1" xfId="1" applyNumberFormat="1" applyFont="1" applyBorder="1" applyAlignment="1">
      <alignment horizontal="left"/>
    </xf>
    <xf numFmtId="164" fontId="15" fillId="0" borderId="1" xfId="1" applyNumberFormat="1" applyFont="1" applyBorder="1" applyAlignment="1">
      <alignment horizontal="center"/>
    </xf>
    <xf numFmtId="1" fontId="15" fillId="0" borderId="1" xfId="2" applyNumberFormat="1" applyFont="1" applyBorder="1" applyAlignment="1">
      <alignment horizontal="center" vertical="top" wrapText="1"/>
    </xf>
    <xf numFmtId="164" fontId="15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1" fontId="17" fillId="0" borderId="1" xfId="2" applyNumberFormat="1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/>
    </xf>
    <xf numFmtId="0" fontId="2" fillId="0" borderId="0" xfId="0" applyFont="1"/>
    <xf numFmtId="0" fontId="17" fillId="0" borderId="7" xfId="0" applyFont="1" applyBorder="1" applyAlignment="1">
      <alignment horizontal="center"/>
    </xf>
    <xf numFmtId="164" fontId="17" fillId="0" borderId="7" xfId="1" applyNumberFormat="1" applyFont="1" applyBorder="1" applyAlignment="1">
      <alignment horizontal="left"/>
    </xf>
    <xf numFmtId="164" fontId="17" fillId="0" borderId="7" xfId="1" applyNumberFormat="1" applyFont="1" applyBorder="1" applyAlignment="1">
      <alignment horizontal="center"/>
    </xf>
    <xf numFmtId="1" fontId="17" fillId="0" borderId="7" xfId="2" applyNumberFormat="1" applyFont="1" applyBorder="1" applyAlignment="1">
      <alignment horizontal="center" vertical="top" wrapText="1"/>
    </xf>
    <xf numFmtId="164" fontId="17" fillId="0" borderId="2" xfId="1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164" fontId="15" fillId="4" borderId="1" xfId="1" applyNumberFormat="1" applyFont="1" applyFill="1" applyBorder="1" applyAlignment="1">
      <alignment horizontal="left"/>
    </xf>
    <xf numFmtId="164" fontId="15" fillId="4" borderId="1" xfId="1" applyNumberFormat="1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 vertical="top" wrapText="1"/>
    </xf>
    <xf numFmtId="0" fontId="3" fillId="0" borderId="9" xfId="0" applyFont="1" applyBorder="1"/>
    <xf numFmtId="1" fontId="18" fillId="0" borderId="0" xfId="0" applyNumberFormat="1" applyFont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" fontId="15" fillId="0" borderId="0" xfId="2" applyNumberFormat="1" applyFont="1" applyAlignment="1">
      <alignment horizontal="center" vertical="top" wrapText="1"/>
    </xf>
    <xf numFmtId="164" fontId="17" fillId="0" borderId="0" xfId="1" applyNumberFormat="1" applyFont="1" applyFill="1" applyBorder="1" applyAlignment="1">
      <alignment horizontal="center"/>
    </xf>
    <xf numFmtId="43" fontId="3" fillId="0" borderId="0" xfId="0" applyNumberFormat="1" applyFont="1"/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164" fontId="20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135967</xdr:colOff>
      <xdr:row>29</xdr:row>
      <xdr:rowOff>147847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3B05F3-C409-1CB8-CA70-06ABED021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5348" y="207065"/>
          <a:ext cx="6878010" cy="5953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345160</xdr:colOff>
      <xdr:row>20</xdr:row>
      <xdr:rowOff>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DB0CA8-079C-6433-D2AE-507B0B283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4760" cy="4258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591526</xdr:colOff>
      <xdr:row>27</xdr:row>
      <xdr:rowOff>67445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083DE0-235F-FE40-4758-40EAA6C00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992326" cy="5515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96880</xdr:colOff>
      <xdr:row>38</xdr:row>
      <xdr:rowOff>143905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9A348-D665-393D-4ECC-6273E569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79280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opLeftCell="A13" zoomScale="145" zoomScaleNormal="145" workbookViewId="0">
      <selection activeCell="H29" sqref="H29"/>
    </sheetView>
  </sheetViews>
  <sheetFormatPr defaultRowHeight="16.5" x14ac:dyDescent="0.3"/>
  <cols>
    <col min="1" max="1" width="4.28515625" style="50" customWidth="1"/>
    <col min="2" max="2" width="5.42578125" style="51" customWidth="1"/>
    <col min="3" max="3" width="5" style="51" customWidth="1"/>
    <col min="4" max="4" width="6.85546875" style="51" customWidth="1"/>
    <col min="5" max="5" width="8.5703125" style="52" customWidth="1"/>
    <col min="6" max="6" width="7.7109375" style="53" customWidth="1"/>
    <col min="7" max="7" width="8.5703125" style="4" customWidth="1"/>
    <col min="8" max="8" width="12.42578125" style="4" customWidth="1"/>
    <col min="9" max="9" width="13.42578125" style="4" customWidth="1"/>
    <col min="10" max="10" width="10.42578125" style="4" customWidth="1"/>
    <col min="11" max="11" width="11.5703125" style="4" customWidth="1"/>
    <col min="12" max="12" width="10.42578125" style="4" bestFit="1" customWidth="1"/>
    <col min="13" max="13" width="10.28515625" style="19" bestFit="1" customWidth="1"/>
    <col min="14" max="14" width="9.85546875" style="19" bestFit="1" customWidth="1"/>
    <col min="15" max="16384" width="9.140625" style="19"/>
  </cols>
  <sheetData>
    <row r="1" spans="1:14" ht="57.75" customHeight="1" x14ac:dyDescent="0.3">
      <c r="A1" s="60" t="s">
        <v>1</v>
      </c>
      <c r="B1" s="61" t="s">
        <v>0</v>
      </c>
      <c r="C1" s="62" t="s">
        <v>2</v>
      </c>
      <c r="D1" s="62" t="s">
        <v>12</v>
      </c>
      <c r="E1" s="62" t="s">
        <v>33</v>
      </c>
      <c r="F1" s="62" t="s">
        <v>11</v>
      </c>
      <c r="G1" s="81" t="s">
        <v>23</v>
      </c>
      <c r="H1" s="61" t="s">
        <v>24</v>
      </c>
      <c r="I1" s="82" t="s">
        <v>32</v>
      </c>
      <c r="J1" s="83" t="s">
        <v>25</v>
      </c>
      <c r="K1" s="83" t="s">
        <v>26</v>
      </c>
      <c r="L1" s="83" t="s">
        <v>50</v>
      </c>
    </row>
    <row r="2" spans="1:14" x14ac:dyDescent="0.3">
      <c r="A2" s="63">
        <v>1</v>
      </c>
      <c r="B2" s="59">
        <v>101</v>
      </c>
      <c r="C2" s="59">
        <v>1</v>
      </c>
      <c r="D2" s="59" t="s">
        <v>13</v>
      </c>
      <c r="E2" s="59">
        <v>627</v>
      </c>
      <c r="F2" s="59">
        <f t="shared" ref="F2:F65" si="0">E2*1.1</f>
        <v>689.7</v>
      </c>
      <c r="G2" s="84">
        <v>23000</v>
      </c>
      <c r="H2" s="85">
        <f t="shared" ref="H2:H48" si="1">E2*G2</f>
        <v>14421000</v>
      </c>
      <c r="I2" s="86">
        <f>ROUND(H2*1.06,0)</f>
        <v>15286260</v>
      </c>
      <c r="J2" s="87">
        <f>MROUND((I2*0.025/12),500)</f>
        <v>32000</v>
      </c>
      <c r="K2" s="88">
        <f>F2*3000</f>
        <v>2069100.0000000002</v>
      </c>
      <c r="L2" s="87" t="s">
        <v>51</v>
      </c>
      <c r="M2" s="25"/>
      <c r="N2" s="25">
        <f>H2/F2</f>
        <v>20909.090909090908</v>
      </c>
    </row>
    <row r="3" spans="1:14" x14ac:dyDescent="0.3">
      <c r="A3" s="63">
        <v>2</v>
      </c>
      <c r="B3" s="59">
        <v>104</v>
      </c>
      <c r="C3" s="59">
        <v>1</v>
      </c>
      <c r="D3" s="59" t="s">
        <v>13</v>
      </c>
      <c r="E3" s="59">
        <v>626</v>
      </c>
      <c r="F3" s="59">
        <f t="shared" si="0"/>
        <v>688.6</v>
      </c>
      <c r="G3" s="84">
        <f>G2</f>
        <v>23000</v>
      </c>
      <c r="H3" s="85">
        <v>0</v>
      </c>
      <c r="I3" s="86">
        <f t="shared" ref="I3:I39" si="2">ROUND(H3*1.06,0)</f>
        <v>0</v>
      </c>
      <c r="J3" s="87">
        <f t="shared" ref="J3:J39" si="3">MROUND((I3*0.025/12),500)</f>
        <v>0</v>
      </c>
      <c r="K3" s="88">
        <f t="shared" ref="K3:K39" si="4">F3*3000</f>
        <v>2065800</v>
      </c>
      <c r="L3" s="87" t="s">
        <v>52</v>
      </c>
      <c r="M3" s="25"/>
    </row>
    <row r="4" spans="1:14" x14ac:dyDescent="0.3">
      <c r="A4" s="63">
        <v>3</v>
      </c>
      <c r="B4" s="59">
        <v>204</v>
      </c>
      <c r="C4" s="59">
        <v>2</v>
      </c>
      <c r="D4" s="59" t="s">
        <v>16</v>
      </c>
      <c r="E4" s="59">
        <v>426</v>
      </c>
      <c r="F4" s="59">
        <f t="shared" si="0"/>
        <v>468.6</v>
      </c>
      <c r="G4" s="84">
        <f>G3</f>
        <v>23000</v>
      </c>
      <c r="H4" s="85">
        <f t="shared" ref="H4:H39" si="5">E4*G4</f>
        <v>9798000</v>
      </c>
      <c r="I4" s="86">
        <f t="shared" si="2"/>
        <v>10385880</v>
      </c>
      <c r="J4" s="87">
        <f t="shared" si="3"/>
        <v>21500</v>
      </c>
      <c r="K4" s="88">
        <f t="shared" si="4"/>
        <v>1405800</v>
      </c>
      <c r="L4" s="87" t="s">
        <v>51</v>
      </c>
      <c r="M4" s="25"/>
    </row>
    <row r="5" spans="1:14" x14ac:dyDescent="0.3">
      <c r="A5" s="63">
        <v>4</v>
      </c>
      <c r="B5" s="59">
        <v>301</v>
      </c>
      <c r="C5" s="59">
        <v>3</v>
      </c>
      <c r="D5" s="59" t="s">
        <v>13</v>
      </c>
      <c r="E5" s="59">
        <v>627</v>
      </c>
      <c r="F5" s="59">
        <f t="shared" si="0"/>
        <v>689.7</v>
      </c>
      <c r="G5" s="84">
        <f>G4+80</f>
        <v>23080</v>
      </c>
      <c r="H5" s="85">
        <f t="shared" si="5"/>
        <v>14471160</v>
      </c>
      <c r="I5" s="86">
        <f t="shared" si="2"/>
        <v>15339430</v>
      </c>
      <c r="J5" s="87">
        <f t="shared" si="3"/>
        <v>32000</v>
      </c>
      <c r="K5" s="88">
        <f t="shared" si="4"/>
        <v>2069100.0000000002</v>
      </c>
      <c r="L5" s="87" t="s">
        <v>51</v>
      </c>
      <c r="M5" s="25"/>
    </row>
    <row r="6" spans="1:14" x14ac:dyDescent="0.3">
      <c r="A6" s="63">
        <v>5</v>
      </c>
      <c r="B6" s="59">
        <v>304</v>
      </c>
      <c r="C6" s="59">
        <v>3</v>
      </c>
      <c r="D6" s="59" t="s">
        <v>13</v>
      </c>
      <c r="E6" s="59">
        <v>626</v>
      </c>
      <c r="F6" s="59">
        <f t="shared" si="0"/>
        <v>688.6</v>
      </c>
      <c r="G6" s="84">
        <f>G5</f>
        <v>23080</v>
      </c>
      <c r="H6" s="85">
        <f t="shared" si="5"/>
        <v>14448080</v>
      </c>
      <c r="I6" s="86">
        <f t="shared" si="2"/>
        <v>15314965</v>
      </c>
      <c r="J6" s="87">
        <f t="shared" si="3"/>
        <v>32000</v>
      </c>
      <c r="K6" s="88">
        <f t="shared" si="4"/>
        <v>2065800</v>
      </c>
      <c r="L6" s="87" t="s">
        <v>51</v>
      </c>
      <c r="M6" s="25"/>
    </row>
    <row r="7" spans="1:14" x14ac:dyDescent="0.3">
      <c r="A7" s="63">
        <v>6</v>
      </c>
      <c r="B7" s="59">
        <v>401</v>
      </c>
      <c r="C7" s="59">
        <v>4</v>
      </c>
      <c r="D7" s="59" t="s">
        <v>13</v>
      </c>
      <c r="E7" s="59">
        <v>627</v>
      </c>
      <c r="F7" s="59">
        <f t="shared" si="0"/>
        <v>689.7</v>
      </c>
      <c r="G7" s="84">
        <f>G6+80</f>
        <v>23160</v>
      </c>
      <c r="H7" s="85">
        <v>0</v>
      </c>
      <c r="I7" s="86">
        <f t="shared" si="2"/>
        <v>0</v>
      </c>
      <c r="J7" s="87">
        <f t="shared" si="3"/>
        <v>0</v>
      </c>
      <c r="K7" s="88">
        <f t="shared" si="4"/>
        <v>2069100.0000000002</v>
      </c>
      <c r="L7" s="87" t="s">
        <v>52</v>
      </c>
      <c r="M7" s="25"/>
    </row>
    <row r="8" spans="1:14" x14ac:dyDescent="0.3">
      <c r="A8" s="63">
        <v>7</v>
      </c>
      <c r="B8" s="59">
        <v>404</v>
      </c>
      <c r="C8" s="59">
        <v>4</v>
      </c>
      <c r="D8" s="59" t="s">
        <v>13</v>
      </c>
      <c r="E8" s="59">
        <v>626</v>
      </c>
      <c r="F8" s="59">
        <f t="shared" si="0"/>
        <v>688.6</v>
      </c>
      <c r="G8" s="84">
        <f>G7</f>
        <v>23160</v>
      </c>
      <c r="H8" s="85">
        <f t="shared" si="5"/>
        <v>14498160</v>
      </c>
      <c r="I8" s="86">
        <f t="shared" si="2"/>
        <v>15368050</v>
      </c>
      <c r="J8" s="87">
        <f t="shared" si="3"/>
        <v>32000</v>
      </c>
      <c r="K8" s="88">
        <f t="shared" si="4"/>
        <v>2065800</v>
      </c>
      <c r="L8" s="87" t="s">
        <v>51</v>
      </c>
      <c r="M8" s="25"/>
    </row>
    <row r="9" spans="1:14" x14ac:dyDescent="0.3">
      <c r="A9" s="63">
        <v>8</v>
      </c>
      <c r="B9" s="59">
        <v>501</v>
      </c>
      <c r="C9" s="59">
        <v>5</v>
      </c>
      <c r="D9" s="59" t="s">
        <v>13</v>
      </c>
      <c r="E9" s="59">
        <v>627</v>
      </c>
      <c r="F9" s="59">
        <f t="shared" si="0"/>
        <v>689.7</v>
      </c>
      <c r="G9" s="84">
        <f>G8+80</f>
        <v>23240</v>
      </c>
      <c r="H9" s="85">
        <v>0</v>
      </c>
      <c r="I9" s="86">
        <f t="shared" si="2"/>
        <v>0</v>
      </c>
      <c r="J9" s="87">
        <f t="shared" si="3"/>
        <v>0</v>
      </c>
      <c r="K9" s="88">
        <f t="shared" si="4"/>
        <v>2069100.0000000002</v>
      </c>
      <c r="L9" s="87" t="s">
        <v>52</v>
      </c>
      <c r="M9" s="25"/>
    </row>
    <row r="10" spans="1:14" x14ac:dyDescent="0.3">
      <c r="A10" s="63">
        <v>9</v>
      </c>
      <c r="B10" s="59">
        <v>504</v>
      </c>
      <c r="C10" s="59">
        <v>5</v>
      </c>
      <c r="D10" s="59" t="s">
        <v>13</v>
      </c>
      <c r="E10" s="59">
        <v>626</v>
      </c>
      <c r="F10" s="59">
        <f t="shared" si="0"/>
        <v>688.6</v>
      </c>
      <c r="G10" s="84">
        <f>G9</f>
        <v>23240</v>
      </c>
      <c r="H10" s="85">
        <f t="shared" si="5"/>
        <v>14548240</v>
      </c>
      <c r="I10" s="86">
        <f t="shared" si="2"/>
        <v>15421134</v>
      </c>
      <c r="J10" s="87">
        <f t="shared" si="3"/>
        <v>32000</v>
      </c>
      <c r="K10" s="88">
        <f t="shared" si="4"/>
        <v>2065800</v>
      </c>
      <c r="L10" s="87" t="s">
        <v>51</v>
      </c>
      <c r="M10" s="25"/>
    </row>
    <row r="11" spans="1:14" x14ac:dyDescent="0.3">
      <c r="A11" s="63">
        <v>10</v>
      </c>
      <c r="B11" s="59">
        <v>601</v>
      </c>
      <c r="C11" s="59">
        <v>6</v>
      </c>
      <c r="D11" s="59" t="s">
        <v>13</v>
      </c>
      <c r="E11" s="59">
        <v>627</v>
      </c>
      <c r="F11" s="59">
        <f t="shared" si="0"/>
        <v>689.7</v>
      </c>
      <c r="G11" s="84">
        <f>G10+80</f>
        <v>23320</v>
      </c>
      <c r="H11" s="85">
        <v>0</v>
      </c>
      <c r="I11" s="86">
        <f t="shared" si="2"/>
        <v>0</v>
      </c>
      <c r="J11" s="87">
        <f t="shared" si="3"/>
        <v>0</v>
      </c>
      <c r="K11" s="88">
        <f t="shared" si="4"/>
        <v>2069100.0000000002</v>
      </c>
      <c r="L11" s="87" t="s">
        <v>52</v>
      </c>
      <c r="M11" s="25"/>
    </row>
    <row r="12" spans="1:14" x14ac:dyDescent="0.3">
      <c r="A12" s="63">
        <v>11</v>
      </c>
      <c r="B12" s="59">
        <v>602</v>
      </c>
      <c r="C12" s="59">
        <v>6</v>
      </c>
      <c r="D12" s="59" t="s">
        <v>16</v>
      </c>
      <c r="E12" s="59">
        <v>421</v>
      </c>
      <c r="F12" s="59">
        <f t="shared" si="0"/>
        <v>463.1</v>
      </c>
      <c r="G12" s="84">
        <f>G11</f>
        <v>23320</v>
      </c>
      <c r="H12" s="85">
        <v>0</v>
      </c>
      <c r="I12" s="86">
        <f t="shared" si="2"/>
        <v>0</v>
      </c>
      <c r="J12" s="87">
        <f t="shared" si="3"/>
        <v>0</v>
      </c>
      <c r="K12" s="88">
        <f t="shared" si="4"/>
        <v>1389300</v>
      </c>
      <c r="L12" s="87" t="s">
        <v>52</v>
      </c>
      <c r="M12" s="25"/>
    </row>
    <row r="13" spans="1:14" x14ac:dyDescent="0.3">
      <c r="A13" s="63">
        <v>12</v>
      </c>
      <c r="B13" s="59">
        <v>604</v>
      </c>
      <c r="C13" s="59">
        <v>6</v>
      </c>
      <c r="D13" s="59" t="s">
        <v>13</v>
      </c>
      <c r="E13" s="59">
        <v>626</v>
      </c>
      <c r="F13" s="59">
        <f t="shared" si="0"/>
        <v>688.6</v>
      </c>
      <c r="G13" s="84">
        <f>G12</f>
        <v>23320</v>
      </c>
      <c r="H13" s="85">
        <f t="shared" si="5"/>
        <v>14598320</v>
      </c>
      <c r="I13" s="86">
        <f t="shared" si="2"/>
        <v>15474219</v>
      </c>
      <c r="J13" s="87">
        <f t="shared" si="3"/>
        <v>32000</v>
      </c>
      <c r="K13" s="88">
        <f t="shared" si="4"/>
        <v>2065800</v>
      </c>
      <c r="L13" s="87" t="s">
        <v>51</v>
      </c>
      <c r="M13" s="25"/>
    </row>
    <row r="14" spans="1:14" x14ac:dyDescent="0.3">
      <c r="A14" s="63">
        <v>13</v>
      </c>
      <c r="B14" s="59">
        <v>701</v>
      </c>
      <c r="C14" s="59">
        <v>7</v>
      </c>
      <c r="D14" s="59" t="s">
        <v>13</v>
      </c>
      <c r="E14" s="59">
        <v>627</v>
      </c>
      <c r="F14" s="59">
        <f t="shared" si="0"/>
        <v>689.7</v>
      </c>
      <c r="G14" s="84">
        <f>G13+80</f>
        <v>23400</v>
      </c>
      <c r="H14" s="85">
        <v>0</v>
      </c>
      <c r="I14" s="86">
        <f t="shared" si="2"/>
        <v>0</v>
      </c>
      <c r="J14" s="87">
        <f t="shared" si="3"/>
        <v>0</v>
      </c>
      <c r="K14" s="88">
        <f t="shared" si="4"/>
        <v>2069100.0000000002</v>
      </c>
      <c r="L14" s="87" t="s">
        <v>52</v>
      </c>
      <c r="M14" s="25"/>
    </row>
    <row r="15" spans="1:14" x14ac:dyDescent="0.3">
      <c r="A15" s="63">
        <v>14</v>
      </c>
      <c r="B15" s="59">
        <v>702</v>
      </c>
      <c r="C15" s="59">
        <v>7</v>
      </c>
      <c r="D15" s="59" t="s">
        <v>16</v>
      </c>
      <c r="E15" s="59">
        <v>421</v>
      </c>
      <c r="F15" s="59">
        <f t="shared" si="0"/>
        <v>463.1</v>
      </c>
      <c r="G15" s="84">
        <f>G14</f>
        <v>23400</v>
      </c>
      <c r="H15" s="85">
        <f t="shared" si="5"/>
        <v>9851400</v>
      </c>
      <c r="I15" s="86">
        <f t="shared" si="2"/>
        <v>10442484</v>
      </c>
      <c r="J15" s="87">
        <f t="shared" si="3"/>
        <v>22000</v>
      </c>
      <c r="K15" s="88">
        <f t="shared" si="4"/>
        <v>1389300</v>
      </c>
      <c r="L15" s="87" t="s">
        <v>51</v>
      </c>
      <c r="M15" s="25"/>
    </row>
    <row r="16" spans="1:14" x14ac:dyDescent="0.3">
      <c r="A16" s="63">
        <v>15</v>
      </c>
      <c r="B16" s="59">
        <v>704</v>
      </c>
      <c r="C16" s="59">
        <v>7</v>
      </c>
      <c r="D16" s="59" t="s">
        <v>13</v>
      </c>
      <c r="E16" s="59">
        <v>626</v>
      </c>
      <c r="F16" s="59">
        <f t="shared" si="0"/>
        <v>688.6</v>
      </c>
      <c r="G16" s="84">
        <f>G15</f>
        <v>23400</v>
      </c>
      <c r="H16" s="85">
        <f t="shared" si="5"/>
        <v>14648400</v>
      </c>
      <c r="I16" s="86">
        <f t="shared" si="2"/>
        <v>15527304</v>
      </c>
      <c r="J16" s="87">
        <f t="shared" si="3"/>
        <v>32500</v>
      </c>
      <c r="K16" s="88">
        <f t="shared" si="4"/>
        <v>2065800</v>
      </c>
      <c r="L16" s="87" t="s">
        <v>51</v>
      </c>
      <c r="M16" s="25"/>
    </row>
    <row r="17" spans="1:13" x14ac:dyDescent="0.3">
      <c r="A17" s="63">
        <v>16</v>
      </c>
      <c r="B17" s="59">
        <v>801</v>
      </c>
      <c r="C17" s="59">
        <v>8</v>
      </c>
      <c r="D17" s="59" t="s">
        <v>13</v>
      </c>
      <c r="E17" s="59">
        <v>681</v>
      </c>
      <c r="F17" s="59">
        <f t="shared" si="0"/>
        <v>749.1</v>
      </c>
      <c r="G17" s="84">
        <f>G16+80</f>
        <v>23480</v>
      </c>
      <c r="H17" s="85">
        <v>0</v>
      </c>
      <c r="I17" s="86">
        <f t="shared" si="2"/>
        <v>0</v>
      </c>
      <c r="J17" s="87">
        <f t="shared" si="3"/>
        <v>0</v>
      </c>
      <c r="K17" s="88">
        <f t="shared" si="4"/>
        <v>2247300</v>
      </c>
      <c r="L17" s="87" t="s">
        <v>52</v>
      </c>
      <c r="M17" s="25"/>
    </row>
    <row r="18" spans="1:13" x14ac:dyDescent="0.3">
      <c r="A18" s="63">
        <v>17</v>
      </c>
      <c r="B18" s="59">
        <v>802</v>
      </c>
      <c r="C18" s="59">
        <v>8</v>
      </c>
      <c r="D18" s="59" t="s">
        <v>16</v>
      </c>
      <c r="E18" s="59">
        <v>421</v>
      </c>
      <c r="F18" s="59">
        <f t="shared" si="0"/>
        <v>463.1</v>
      </c>
      <c r="G18" s="84">
        <f>G17</f>
        <v>23480</v>
      </c>
      <c r="H18" s="85">
        <v>0</v>
      </c>
      <c r="I18" s="86">
        <f t="shared" si="2"/>
        <v>0</v>
      </c>
      <c r="J18" s="87">
        <f t="shared" si="3"/>
        <v>0</v>
      </c>
      <c r="K18" s="88">
        <f t="shared" si="4"/>
        <v>1389300</v>
      </c>
      <c r="L18" s="87" t="s">
        <v>52</v>
      </c>
      <c r="M18" s="25"/>
    </row>
    <row r="19" spans="1:13" ht="17.25" customHeight="1" x14ac:dyDescent="0.3">
      <c r="A19" s="63">
        <v>18</v>
      </c>
      <c r="B19" s="59">
        <v>901</v>
      </c>
      <c r="C19" s="59">
        <v>9</v>
      </c>
      <c r="D19" s="59" t="s">
        <v>13</v>
      </c>
      <c r="E19" s="59">
        <v>627</v>
      </c>
      <c r="F19" s="59">
        <f t="shared" si="0"/>
        <v>689.7</v>
      </c>
      <c r="G19" s="84">
        <f>G18+80</f>
        <v>23560</v>
      </c>
      <c r="H19" s="85">
        <v>0</v>
      </c>
      <c r="I19" s="86">
        <f t="shared" si="2"/>
        <v>0</v>
      </c>
      <c r="J19" s="87">
        <f t="shared" si="3"/>
        <v>0</v>
      </c>
      <c r="K19" s="88">
        <f t="shared" si="4"/>
        <v>2069100.0000000002</v>
      </c>
      <c r="L19" s="87" t="s">
        <v>52</v>
      </c>
    </row>
    <row r="20" spans="1:13" x14ac:dyDescent="0.3">
      <c r="A20" s="63">
        <v>19</v>
      </c>
      <c r="B20" s="59">
        <v>902</v>
      </c>
      <c r="C20" s="59">
        <v>9</v>
      </c>
      <c r="D20" s="59" t="s">
        <v>16</v>
      </c>
      <c r="E20" s="59">
        <v>421</v>
      </c>
      <c r="F20" s="59">
        <f t="shared" si="0"/>
        <v>463.1</v>
      </c>
      <c r="G20" s="84">
        <f>G19</f>
        <v>23560</v>
      </c>
      <c r="H20" s="85">
        <v>0</v>
      </c>
      <c r="I20" s="86">
        <f t="shared" si="2"/>
        <v>0</v>
      </c>
      <c r="J20" s="87">
        <f t="shared" si="3"/>
        <v>0</v>
      </c>
      <c r="K20" s="88">
        <f t="shared" si="4"/>
        <v>1389300</v>
      </c>
      <c r="L20" s="87" t="s">
        <v>52</v>
      </c>
    </row>
    <row r="21" spans="1:13" x14ac:dyDescent="0.3">
      <c r="A21" s="63">
        <v>20</v>
      </c>
      <c r="B21" s="59">
        <v>904</v>
      </c>
      <c r="C21" s="59">
        <v>9</v>
      </c>
      <c r="D21" s="59" t="s">
        <v>13</v>
      </c>
      <c r="E21" s="59">
        <v>626</v>
      </c>
      <c r="F21" s="59">
        <f t="shared" si="0"/>
        <v>688.6</v>
      </c>
      <c r="G21" s="84">
        <f>G20</f>
        <v>23560</v>
      </c>
      <c r="H21" s="85">
        <f t="shared" si="5"/>
        <v>14748560</v>
      </c>
      <c r="I21" s="86">
        <f t="shared" si="2"/>
        <v>15633474</v>
      </c>
      <c r="J21" s="87">
        <f t="shared" si="3"/>
        <v>32500</v>
      </c>
      <c r="K21" s="88">
        <f t="shared" si="4"/>
        <v>2065800</v>
      </c>
      <c r="L21" s="87" t="s">
        <v>51</v>
      </c>
    </row>
    <row r="22" spans="1:13" x14ac:dyDescent="0.3">
      <c r="A22" s="63">
        <v>21</v>
      </c>
      <c r="B22" s="59">
        <v>1001</v>
      </c>
      <c r="C22" s="59">
        <v>10</v>
      </c>
      <c r="D22" s="59" t="s">
        <v>13</v>
      </c>
      <c r="E22" s="59">
        <v>627</v>
      </c>
      <c r="F22" s="59">
        <f t="shared" si="0"/>
        <v>689.7</v>
      </c>
      <c r="G22" s="84">
        <f>G21+80</f>
        <v>23640</v>
      </c>
      <c r="H22" s="85">
        <f t="shared" si="5"/>
        <v>14822280</v>
      </c>
      <c r="I22" s="86">
        <f t="shared" si="2"/>
        <v>15711617</v>
      </c>
      <c r="J22" s="87">
        <f t="shared" si="3"/>
        <v>32500</v>
      </c>
      <c r="K22" s="88">
        <f t="shared" si="4"/>
        <v>2069100.0000000002</v>
      </c>
      <c r="L22" s="87" t="s">
        <v>51</v>
      </c>
    </row>
    <row r="23" spans="1:13" x14ac:dyDescent="0.3">
      <c r="A23" s="63">
        <v>22</v>
      </c>
      <c r="B23" s="59">
        <v>1002</v>
      </c>
      <c r="C23" s="59">
        <v>10</v>
      </c>
      <c r="D23" s="59" t="s">
        <v>16</v>
      </c>
      <c r="E23" s="59">
        <v>421</v>
      </c>
      <c r="F23" s="59">
        <f t="shared" si="0"/>
        <v>463.1</v>
      </c>
      <c r="G23" s="84">
        <f>G22</f>
        <v>23640</v>
      </c>
      <c r="H23" s="85">
        <v>0</v>
      </c>
      <c r="I23" s="86">
        <f t="shared" si="2"/>
        <v>0</v>
      </c>
      <c r="J23" s="87">
        <f t="shared" si="3"/>
        <v>0</v>
      </c>
      <c r="K23" s="88">
        <f t="shared" si="4"/>
        <v>1389300</v>
      </c>
      <c r="L23" s="87" t="s">
        <v>52</v>
      </c>
    </row>
    <row r="24" spans="1:13" x14ac:dyDescent="0.3">
      <c r="A24" s="63">
        <v>23</v>
      </c>
      <c r="B24" s="59">
        <v>1003</v>
      </c>
      <c r="C24" s="59">
        <v>10</v>
      </c>
      <c r="D24" s="59" t="s">
        <v>16</v>
      </c>
      <c r="E24" s="59">
        <v>441</v>
      </c>
      <c r="F24" s="59">
        <f t="shared" si="0"/>
        <v>485.1</v>
      </c>
      <c r="G24" s="84">
        <f>G23</f>
        <v>23640</v>
      </c>
      <c r="H24" s="85">
        <f t="shared" si="5"/>
        <v>10425240</v>
      </c>
      <c r="I24" s="86">
        <f t="shared" si="2"/>
        <v>11050754</v>
      </c>
      <c r="J24" s="87">
        <f t="shared" si="3"/>
        <v>23000</v>
      </c>
      <c r="K24" s="88">
        <f t="shared" si="4"/>
        <v>1455300</v>
      </c>
      <c r="L24" s="87" t="s">
        <v>51</v>
      </c>
    </row>
    <row r="25" spans="1:13" x14ac:dyDescent="0.3">
      <c r="A25" s="63">
        <v>24</v>
      </c>
      <c r="B25" s="59">
        <v>1004</v>
      </c>
      <c r="C25" s="59">
        <v>10</v>
      </c>
      <c r="D25" s="59" t="s">
        <v>13</v>
      </c>
      <c r="E25" s="59">
        <v>624</v>
      </c>
      <c r="F25" s="59">
        <f t="shared" si="0"/>
        <v>686.40000000000009</v>
      </c>
      <c r="G25" s="84">
        <f>G24</f>
        <v>23640</v>
      </c>
      <c r="H25" s="85">
        <f t="shared" si="5"/>
        <v>14751360</v>
      </c>
      <c r="I25" s="86">
        <f t="shared" si="2"/>
        <v>15636442</v>
      </c>
      <c r="J25" s="87">
        <f t="shared" si="3"/>
        <v>32500</v>
      </c>
      <c r="K25" s="88">
        <f t="shared" si="4"/>
        <v>2059200.0000000002</v>
      </c>
      <c r="L25" s="87" t="s">
        <v>51</v>
      </c>
    </row>
    <row r="26" spans="1:13" x14ac:dyDescent="0.3">
      <c r="A26" s="63">
        <v>25</v>
      </c>
      <c r="B26" s="59">
        <v>1101</v>
      </c>
      <c r="C26" s="59">
        <v>11</v>
      </c>
      <c r="D26" s="59" t="s">
        <v>13</v>
      </c>
      <c r="E26" s="59">
        <v>627</v>
      </c>
      <c r="F26" s="59">
        <f t="shared" si="0"/>
        <v>689.7</v>
      </c>
      <c r="G26" s="84">
        <f>G25+80</f>
        <v>23720</v>
      </c>
      <c r="H26" s="85">
        <v>0</v>
      </c>
      <c r="I26" s="86">
        <f t="shared" si="2"/>
        <v>0</v>
      </c>
      <c r="J26" s="87">
        <f t="shared" si="3"/>
        <v>0</v>
      </c>
      <c r="K26" s="88">
        <f t="shared" si="4"/>
        <v>2069100.0000000002</v>
      </c>
      <c r="L26" s="87" t="s">
        <v>52</v>
      </c>
    </row>
    <row r="27" spans="1:13" x14ac:dyDescent="0.3">
      <c r="A27" s="63">
        <v>26</v>
      </c>
      <c r="B27" s="59">
        <v>1102</v>
      </c>
      <c r="C27" s="59">
        <v>11</v>
      </c>
      <c r="D27" s="59" t="s">
        <v>16</v>
      </c>
      <c r="E27" s="59">
        <v>421</v>
      </c>
      <c r="F27" s="59">
        <f t="shared" si="0"/>
        <v>463.1</v>
      </c>
      <c r="G27" s="84">
        <f>G26</f>
        <v>23720</v>
      </c>
      <c r="H27" s="85">
        <f t="shared" si="5"/>
        <v>9986120</v>
      </c>
      <c r="I27" s="86">
        <f t="shared" si="2"/>
        <v>10585287</v>
      </c>
      <c r="J27" s="87">
        <f t="shared" si="3"/>
        <v>22000</v>
      </c>
      <c r="K27" s="88">
        <f t="shared" si="4"/>
        <v>1389300</v>
      </c>
      <c r="L27" s="87" t="s">
        <v>51</v>
      </c>
    </row>
    <row r="28" spans="1:13" x14ac:dyDescent="0.3">
      <c r="A28" s="63">
        <v>27</v>
      </c>
      <c r="B28" s="59">
        <v>1103</v>
      </c>
      <c r="C28" s="59">
        <v>11</v>
      </c>
      <c r="D28" s="59" t="s">
        <v>16</v>
      </c>
      <c r="E28" s="59">
        <v>441</v>
      </c>
      <c r="F28" s="59">
        <f t="shared" si="0"/>
        <v>485.1</v>
      </c>
      <c r="G28" s="84">
        <f>G27</f>
        <v>23720</v>
      </c>
      <c r="H28" s="85">
        <f t="shared" si="5"/>
        <v>10460520</v>
      </c>
      <c r="I28" s="86">
        <f t="shared" si="2"/>
        <v>11088151</v>
      </c>
      <c r="J28" s="87">
        <f t="shared" si="3"/>
        <v>23000</v>
      </c>
      <c r="K28" s="88">
        <f t="shared" si="4"/>
        <v>1455300</v>
      </c>
      <c r="L28" s="87" t="s">
        <v>51</v>
      </c>
    </row>
    <row r="29" spans="1:13" x14ac:dyDescent="0.3">
      <c r="A29" s="63">
        <v>28</v>
      </c>
      <c r="B29" s="59">
        <v>1104</v>
      </c>
      <c r="C29" s="59">
        <v>11</v>
      </c>
      <c r="D29" s="59" t="s">
        <v>13</v>
      </c>
      <c r="E29" s="59">
        <v>624</v>
      </c>
      <c r="F29" s="59">
        <f t="shared" si="0"/>
        <v>686.40000000000009</v>
      </c>
      <c r="G29" s="84">
        <f>G28</f>
        <v>23720</v>
      </c>
      <c r="H29" s="85">
        <f t="shared" si="5"/>
        <v>14801280</v>
      </c>
      <c r="I29" s="86">
        <f t="shared" si="2"/>
        <v>15689357</v>
      </c>
      <c r="J29" s="87">
        <f t="shared" si="3"/>
        <v>32500</v>
      </c>
      <c r="K29" s="88">
        <f t="shared" si="4"/>
        <v>2059200.0000000002</v>
      </c>
      <c r="L29" s="87" t="s">
        <v>51</v>
      </c>
    </row>
    <row r="30" spans="1:13" x14ac:dyDescent="0.3">
      <c r="A30" s="63">
        <v>29</v>
      </c>
      <c r="B30" s="59">
        <v>1201</v>
      </c>
      <c r="C30" s="59">
        <v>12</v>
      </c>
      <c r="D30" s="59" t="s">
        <v>13</v>
      </c>
      <c r="E30" s="59">
        <v>627</v>
      </c>
      <c r="F30" s="59">
        <f t="shared" si="0"/>
        <v>689.7</v>
      </c>
      <c r="G30" s="84">
        <f>G29+80</f>
        <v>23800</v>
      </c>
      <c r="H30" s="85">
        <f t="shared" si="5"/>
        <v>14922600</v>
      </c>
      <c r="I30" s="86">
        <f t="shared" si="2"/>
        <v>15817956</v>
      </c>
      <c r="J30" s="87">
        <f t="shared" si="3"/>
        <v>33000</v>
      </c>
      <c r="K30" s="88">
        <f t="shared" si="4"/>
        <v>2069100.0000000002</v>
      </c>
      <c r="L30" s="87" t="s">
        <v>51</v>
      </c>
    </row>
    <row r="31" spans="1:13" x14ac:dyDescent="0.3">
      <c r="A31" s="63">
        <v>30</v>
      </c>
      <c r="B31" s="59">
        <v>1202</v>
      </c>
      <c r="C31" s="59">
        <v>12</v>
      </c>
      <c r="D31" s="59" t="s">
        <v>16</v>
      </c>
      <c r="E31" s="59">
        <v>421</v>
      </c>
      <c r="F31" s="59">
        <f t="shared" si="0"/>
        <v>463.1</v>
      </c>
      <c r="G31" s="84">
        <f>G30</f>
        <v>23800</v>
      </c>
      <c r="H31" s="85">
        <f t="shared" si="5"/>
        <v>10019800</v>
      </c>
      <c r="I31" s="86">
        <f t="shared" si="2"/>
        <v>10620988</v>
      </c>
      <c r="J31" s="87">
        <f t="shared" si="3"/>
        <v>22000</v>
      </c>
      <c r="K31" s="88">
        <f t="shared" si="4"/>
        <v>1389300</v>
      </c>
      <c r="L31" s="87" t="s">
        <v>51</v>
      </c>
    </row>
    <row r="32" spans="1:13" x14ac:dyDescent="0.3">
      <c r="A32" s="63">
        <v>31</v>
      </c>
      <c r="B32" s="59">
        <v>1203</v>
      </c>
      <c r="C32" s="59">
        <v>12</v>
      </c>
      <c r="D32" s="59" t="s">
        <v>16</v>
      </c>
      <c r="E32" s="59">
        <v>441</v>
      </c>
      <c r="F32" s="59">
        <f t="shared" si="0"/>
        <v>485.1</v>
      </c>
      <c r="G32" s="84">
        <f>G31</f>
        <v>23800</v>
      </c>
      <c r="H32" s="85">
        <f t="shared" si="5"/>
        <v>10495800</v>
      </c>
      <c r="I32" s="86">
        <f t="shared" si="2"/>
        <v>11125548</v>
      </c>
      <c r="J32" s="87">
        <f t="shared" si="3"/>
        <v>23000</v>
      </c>
      <c r="K32" s="88">
        <f t="shared" si="4"/>
        <v>1455300</v>
      </c>
      <c r="L32" s="87" t="s">
        <v>51</v>
      </c>
    </row>
    <row r="33" spans="1:12" x14ac:dyDescent="0.3">
      <c r="A33" s="63">
        <v>32</v>
      </c>
      <c r="B33" s="59">
        <v>1204</v>
      </c>
      <c r="C33" s="59">
        <v>12</v>
      </c>
      <c r="D33" s="59" t="s">
        <v>13</v>
      </c>
      <c r="E33" s="59">
        <v>624</v>
      </c>
      <c r="F33" s="59">
        <f t="shared" si="0"/>
        <v>686.40000000000009</v>
      </c>
      <c r="G33" s="84">
        <f>G32</f>
        <v>23800</v>
      </c>
      <c r="H33" s="85">
        <f t="shared" si="5"/>
        <v>14851200</v>
      </c>
      <c r="I33" s="86">
        <f t="shared" si="2"/>
        <v>15742272</v>
      </c>
      <c r="J33" s="87">
        <f t="shared" si="3"/>
        <v>33000</v>
      </c>
      <c r="K33" s="88">
        <f t="shared" si="4"/>
        <v>2059200.0000000002</v>
      </c>
      <c r="L33" s="87" t="s">
        <v>51</v>
      </c>
    </row>
    <row r="34" spans="1:12" x14ac:dyDescent="0.3">
      <c r="A34" s="63">
        <v>33</v>
      </c>
      <c r="B34" s="59">
        <v>1301</v>
      </c>
      <c r="C34" s="59">
        <v>13</v>
      </c>
      <c r="D34" s="59" t="s">
        <v>13</v>
      </c>
      <c r="E34" s="59">
        <v>627</v>
      </c>
      <c r="F34" s="59">
        <f t="shared" si="0"/>
        <v>689.7</v>
      </c>
      <c r="G34" s="84">
        <f>G33+80</f>
        <v>23880</v>
      </c>
      <c r="H34" s="85">
        <f t="shared" si="5"/>
        <v>14972760</v>
      </c>
      <c r="I34" s="86">
        <f t="shared" si="2"/>
        <v>15871126</v>
      </c>
      <c r="J34" s="87">
        <f t="shared" si="3"/>
        <v>33000</v>
      </c>
      <c r="K34" s="88">
        <f t="shared" si="4"/>
        <v>2069100.0000000002</v>
      </c>
      <c r="L34" s="87" t="s">
        <v>51</v>
      </c>
    </row>
    <row r="35" spans="1:12" x14ac:dyDescent="0.3">
      <c r="A35" s="63">
        <v>34</v>
      </c>
      <c r="B35" s="59">
        <v>1302</v>
      </c>
      <c r="C35" s="59">
        <v>13</v>
      </c>
      <c r="D35" s="59" t="s">
        <v>16</v>
      </c>
      <c r="E35" s="59">
        <v>421</v>
      </c>
      <c r="F35" s="59">
        <f t="shared" si="0"/>
        <v>463.1</v>
      </c>
      <c r="G35" s="84">
        <f>G34</f>
        <v>23880</v>
      </c>
      <c r="H35" s="85">
        <f t="shared" si="5"/>
        <v>10053480</v>
      </c>
      <c r="I35" s="86">
        <f t="shared" si="2"/>
        <v>10656689</v>
      </c>
      <c r="J35" s="87">
        <f t="shared" si="3"/>
        <v>22000</v>
      </c>
      <c r="K35" s="88">
        <f t="shared" si="4"/>
        <v>1389300</v>
      </c>
      <c r="L35" s="87" t="s">
        <v>51</v>
      </c>
    </row>
    <row r="36" spans="1:12" x14ac:dyDescent="0.3">
      <c r="A36" s="63">
        <v>35</v>
      </c>
      <c r="B36" s="59">
        <v>1303</v>
      </c>
      <c r="C36" s="59">
        <v>13</v>
      </c>
      <c r="D36" s="59" t="s">
        <v>16</v>
      </c>
      <c r="E36" s="59">
        <v>441</v>
      </c>
      <c r="F36" s="59">
        <f t="shared" si="0"/>
        <v>485.1</v>
      </c>
      <c r="G36" s="84">
        <f>G35</f>
        <v>23880</v>
      </c>
      <c r="H36" s="85">
        <f t="shared" si="5"/>
        <v>10531080</v>
      </c>
      <c r="I36" s="86">
        <f t="shared" si="2"/>
        <v>11162945</v>
      </c>
      <c r="J36" s="87">
        <f t="shared" si="3"/>
        <v>23500</v>
      </c>
      <c r="K36" s="88">
        <f t="shared" si="4"/>
        <v>1455300</v>
      </c>
      <c r="L36" s="87" t="s">
        <v>51</v>
      </c>
    </row>
    <row r="37" spans="1:12" x14ac:dyDescent="0.3">
      <c r="A37" s="63">
        <v>36</v>
      </c>
      <c r="B37" s="59">
        <v>1304</v>
      </c>
      <c r="C37" s="59">
        <v>13</v>
      </c>
      <c r="D37" s="59" t="s">
        <v>13</v>
      </c>
      <c r="E37" s="59">
        <v>624</v>
      </c>
      <c r="F37" s="59">
        <f t="shared" si="0"/>
        <v>686.40000000000009</v>
      </c>
      <c r="G37" s="84">
        <f>G36</f>
        <v>23880</v>
      </c>
      <c r="H37" s="85">
        <f t="shared" si="5"/>
        <v>14901120</v>
      </c>
      <c r="I37" s="86">
        <f t="shared" si="2"/>
        <v>15795187</v>
      </c>
      <c r="J37" s="87">
        <f t="shared" si="3"/>
        <v>33000</v>
      </c>
      <c r="K37" s="88">
        <f t="shared" si="4"/>
        <v>2059200.0000000002</v>
      </c>
      <c r="L37" s="87" t="s">
        <v>51</v>
      </c>
    </row>
    <row r="38" spans="1:12" x14ac:dyDescent="0.3">
      <c r="A38" s="63">
        <v>37</v>
      </c>
      <c r="B38" s="59">
        <v>1403</v>
      </c>
      <c r="C38" s="59">
        <v>14</v>
      </c>
      <c r="D38" s="59" t="s">
        <v>16</v>
      </c>
      <c r="E38" s="59">
        <v>441</v>
      </c>
      <c r="F38" s="59">
        <f t="shared" si="0"/>
        <v>485.1</v>
      </c>
      <c r="G38" s="84">
        <f>G37+80</f>
        <v>23960</v>
      </c>
      <c r="H38" s="85">
        <f t="shared" si="5"/>
        <v>10566360</v>
      </c>
      <c r="I38" s="86">
        <f t="shared" si="2"/>
        <v>11200342</v>
      </c>
      <c r="J38" s="87">
        <f t="shared" si="3"/>
        <v>23500</v>
      </c>
      <c r="K38" s="88">
        <f t="shared" si="4"/>
        <v>1455300</v>
      </c>
      <c r="L38" s="87" t="s">
        <v>51</v>
      </c>
    </row>
    <row r="39" spans="1:12" x14ac:dyDescent="0.3">
      <c r="A39" s="63">
        <v>38</v>
      </c>
      <c r="B39" s="59">
        <v>1404</v>
      </c>
      <c r="C39" s="59">
        <v>14</v>
      </c>
      <c r="D39" s="59" t="s">
        <v>13</v>
      </c>
      <c r="E39" s="59">
        <v>624</v>
      </c>
      <c r="F39" s="59">
        <f t="shared" si="0"/>
        <v>686.40000000000009</v>
      </c>
      <c r="G39" s="84">
        <f>G38</f>
        <v>23960</v>
      </c>
      <c r="H39" s="85">
        <f t="shared" si="5"/>
        <v>14951040</v>
      </c>
      <c r="I39" s="86">
        <f t="shared" si="2"/>
        <v>15848102</v>
      </c>
      <c r="J39" s="87">
        <f t="shared" si="3"/>
        <v>33000</v>
      </c>
      <c r="K39" s="88">
        <f t="shared" si="4"/>
        <v>2059200.0000000002</v>
      </c>
      <c r="L39" s="87" t="s">
        <v>51</v>
      </c>
    </row>
    <row r="40" spans="1:12" s="14" customFormat="1" x14ac:dyDescent="0.3">
      <c r="A40" s="75" t="s">
        <v>3</v>
      </c>
      <c r="B40" s="76"/>
      <c r="C40" s="76"/>
      <c r="D40" s="77"/>
      <c r="E40" s="64">
        <f t="shared" ref="E40:F40" si="6">SUM(E2:E39)</f>
        <v>21079</v>
      </c>
      <c r="F40" s="64">
        <f t="shared" si="6"/>
        <v>23186.900000000005</v>
      </c>
      <c r="G40" s="89"/>
      <c r="H40" s="90">
        <f t="shared" ref="H40:K40" si="7">SUM(H2:H39)</f>
        <v>337543360</v>
      </c>
      <c r="I40" s="91">
        <f t="shared" si="7"/>
        <v>357795963</v>
      </c>
      <c r="J40" s="92"/>
      <c r="K40" s="93">
        <f t="shared" si="7"/>
        <v>69560700</v>
      </c>
      <c r="L40" s="94"/>
    </row>
    <row r="41" spans="1:12" s="14" customFormat="1" x14ac:dyDescent="0.3">
      <c r="A41" s="43"/>
      <c r="B41" s="44"/>
      <c r="C41" s="44"/>
      <c r="D41" s="44"/>
      <c r="E41" s="46"/>
      <c r="F41" s="46"/>
      <c r="G41" s="95"/>
      <c r="H41" s="96"/>
      <c r="I41" s="97"/>
      <c r="J41" s="98"/>
      <c r="K41" s="99"/>
      <c r="L41" s="94"/>
    </row>
    <row r="42" spans="1:12" s="14" customFormat="1" x14ac:dyDescent="0.3">
      <c r="A42" s="43"/>
      <c r="B42" s="44"/>
      <c r="C42" s="44"/>
      <c r="D42" s="44"/>
      <c r="E42" s="46"/>
      <c r="F42" s="46"/>
      <c r="G42" s="95"/>
      <c r="H42" s="96"/>
      <c r="I42" s="97"/>
      <c r="J42" s="98"/>
      <c r="K42" s="99"/>
      <c r="L42" s="94"/>
    </row>
    <row r="43" spans="1:12" s="14" customFormat="1" x14ac:dyDescent="0.3">
      <c r="A43" s="43"/>
      <c r="B43" s="44"/>
      <c r="C43" s="44"/>
      <c r="D43" s="44"/>
      <c r="E43" s="46"/>
      <c r="F43" s="46"/>
      <c r="G43" s="95"/>
      <c r="H43" s="96"/>
      <c r="I43" s="97"/>
      <c r="J43" s="98"/>
      <c r="K43" s="99"/>
      <c r="L43" s="94"/>
    </row>
    <row r="44" spans="1:12" s="14" customFormat="1" x14ac:dyDescent="0.3">
      <c r="A44" s="43"/>
      <c r="B44" s="44"/>
      <c r="C44" s="44"/>
      <c r="D44" s="44"/>
      <c r="E44" s="46"/>
      <c r="F44" s="46"/>
      <c r="G44" s="95"/>
      <c r="H44" s="96"/>
      <c r="I44" s="97"/>
      <c r="J44" s="98"/>
      <c r="K44" s="99"/>
      <c r="L44" s="94"/>
    </row>
    <row r="45" spans="1:12" s="14" customFormat="1" x14ac:dyDescent="0.3">
      <c r="A45" s="43"/>
      <c r="B45" s="44"/>
      <c r="C45" s="44"/>
      <c r="D45" s="44"/>
      <c r="E45" s="46"/>
      <c r="F45" s="46"/>
      <c r="G45" s="95"/>
      <c r="H45" s="96"/>
      <c r="I45" s="97"/>
      <c r="J45" s="98"/>
      <c r="K45" s="99"/>
      <c r="L45" s="94"/>
    </row>
    <row r="46" spans="1:12" x14ac:dyDescent="0.3">
      <c r="A46" s="72" t="s">
        <v>18</v>
      </c>
      <c r="B46" s="73"/>
      <c r="C46" s="73"/>
      <c r="D46" s="73"/>
      <c r="E46" s="73"/>
      <c r="F46" s="73"/>
      <c r="G46" s="73"/>
      <c r="H46" s="73"/>
      <c r="I46" s="73"/>
      <c r="J46" s="73"/>
      <c r="K46" s="74"/>
    </row>
    <row r="47" spans="1:12" ht="57" customHeight="1" x14ac:dyDescent="0.3">
      <c r="A47" s="65" t="s">
        <v>1</v>
      </c>
      <c r="B47" s="66" t="s">
        <v>0</v>
      </c>
      <c r="C47" s="67" t="s">
        <v>2</v>
      </c>
      <c r="D47" s="67" t="s">
        <v>12</v>
      </c>
      <c r="E47" s="67" t="s">
        <v>53</v>
      </c>
      <c r="F47" s="67" t="s">
        <v>11</v>
      </c>
      <c r="G47" s="100" t="s">
        <v>23</v>
      </c>
      <c r="H47" s="101" t="s">
        <v>24</v>
      </c>
      <c r="I47" s="102" t="s">
        <v>32</v>
      </c>
      <c r="J47" s="103" t="s">
        <v>25</v>
      </c>
      <c r="K47" s="103" t="s">
        <v>26</v>
      </c>
      <c r="L47" s="103" t="s">
        <v>50</v>
      </c>
    </row>
    <row r="48" spans="1:12" x14ac:dyDescent="0.3">
      <c r="A48" s="68">
        <v>37</v>
      </c>
      <c r="B48" s="69">
        <v>1401</v>
      </c>
      <c r="C48" s="69">
        <v>14</v>
      </c>
      <c r="D48" s="70" t="s">
        <v>13</v>
      </c>
      <c r="E48" s="70">
        <v>627</v>
      </c>
      <c r="F48" s="69">
        <f t="shared" si="0"/>
        <v>689.7</v>
      </c>
      <c r="G48" s="104">
        <f>G38</f>
        <v>23960</v>
      </c>
      <c r="H48" s="105">
        <f t="shared" si="1"/>
        <v>15022920</v>
      </c>
      <c r="I48" s="106">
        <f>ROUND(H48*1.08,0)</f>
        <v>16224754</v>
      </c>
      <c r="J48" s="107">
        <f t="shared" ref="J48" si="8">MROUND((I48*0.025/12),500)</f>
        <v>34000</v>
      </c>
      <c r="K48" s="106">
        <f>F48*3000</f>
        <v>2069100.0000000002</v>
      </c>
      <c r="L48" s="107" t="s">
        <v>51</v>
      </c>
    </row>
    <row r="49" spans="1:15" x14ac:dyDescent="0.3">
      <c r="A49" s="68">
        <v>38</v>
      </c>
      <c r="B49" s="69">
        <v>1402</v>
      </c>
      <c r="C49" s="69">
        <v>14</v>
      </c>
      <c r="D49" s="70" t="s">
        <v>16</v>
      </c>
      <c r="E49" s="70">
        <v>421</v>
      </c>
      <c r="F49" s="69">
        <f t="shared" si="0"/>
        <v>463.1</v>
      </c>
      <c r="G49" s="104">
        <f>G48</f>
        <v>23960</v>
      </c>
      <c r="H49" s="105">
        <f t="shared" ref="H49:H65" si="9">E49*G49</f>
        <v>10087160</v>
      </c>
      <c r="I49" s="106">
        <f t="shared" ref="I49:I65" si="10">ROUND(H49*1.08,0)</f>
        <v>10894133</v>
      </c>
      <c r="J49" s="107">
        <f t="shared" ref="J49:J65" si="11">MROUND((I49*0.025/12),500)</f>
        <v>22500</v>
      </c>
      <c r="K49" s="106">
        <f t="shared" ref="K49:K65" si="12">F49*3000</f>
        <v>1389300</v>
      </c>
      <c r="L49" s="107" t="s">
        <v>51</v>
      </c>
    </row>
    <row r="50" spans="1:15" x14ac:dyDescent="0.3">
      <c r="A50" s="68">
        <v>39</v>
      </c>
      <c r="B50" s="69">
        <v>1501</v>
      </c>
      <c r="C50" s="69">
        <v>15</v>
      </c>
      <c r="D50" s="70" t="s">
        <v>13</v>
      </c>
      <c r="E50" s="70">
        <v>627</v>
      </c>
      <c r="F50" s="69">
        <f t="shared" si="0"/>
        <v>689.7</v>
      </c>
      <c r="G50" s="104">
        <f>G49+80</f>
        <v>24040</v>
      </c>
      <c r="H50" s="105">
        <f t="shared" si="9"/>
        <v>15073080</v>
      </c>
      <c r="I50" s="106">
        <f t="shared" si="10"/>
        <v>16278926</v>
      </c>
      <c r="J50" s="107">
        <f t="shared" si="11"/>
        <v>34000</v>
      </c>
      <c r="K50" s="106">
        <f t="shared" si="12"/>
        <v>2069100.0000000002</v>
      </c>
      <c r="L50" s="107" t="s">
        <v>51</v>
      </c>
    </row>
    <row r="51" spans="1:15" x14ac:dyDescent="0.3">
      <c r="A51" s="68">
        <v>40</v>
      </c>
      <c r="B51" s="69">
        <v>1502</v>
      </c>
      <c r="C51" s="69">
        <v>15</v>
      </c>
      <c r="D51" s="70" t="s">
        <v>16</v>
      </c>
      <c r="E51" s="70">
        <v>421</v>
      </c>
      <c r="F51" s="69">
        <f t="shared" si="0"/>
        <v>463.1</v>
      </c>
      <c r="G51" s="104">
        <f>G50</f>
        <v>24040</v>
      </c>
      <c r="H51" s="105">
        <f t="shared" si="9"/>
        <v>10120840</v>
      </c>
      <c r="I51" s="106">
        <f t="shared" si="10"/>
        <v>10930507</v>
      </c>
      <c r="J51" s="107">
        <f t="shared" si="11"/>
        <v>23000</v>
      </c>
      <c r="K51" s="106">
        <f t="shared" si="12"/>
        <v>1389300</v>
      </c>
      <c r="L51" s="107" t="s">
        <v>51</v>
      </c>
    </row>
    <row r="52" spans="1:15" x14ac:dyDescent="0.3">
      <c r="A52" s="68">
        <v>41</v>
      </c>
      <c r="B52" s="69">
        <v>1503</v>
      </c>
      <c r="C52" s="69">
        <v>15</v>
      </c>
      <c r="D52" s="70" t="s">
        <v>16</v>
      </c>
      <c r="E52" s="70">
        <v>441</v>
      </c>
      <c r="F52" s="69">
        <f t="shared" si="0"/>
        <v>485.1</v>
      </c>
      <c r="G52" s="104">
        <f>G51</f>
        <v>24040</v>
      </c>
      <c r="H52" s="105">
        <f t="shared" si="9"/>
        <v>10601640</v>
      </c>
      <c r="I52" s="106">
        <f t="shared" si="10"/>
        <v>11449771</v>
      </c>
      <c r="J52" s="107">
        <f t="shared" si="11"/>
        <v>24000</v>
      </c>
      <c r="K52" s="106">
        <f t="shared" si="12"/>
        <v>1455300</v>
      </c>
      <c r="L52" s="107" t="s">
        <v>51</v>
      </c>
    </row>
    <row r="53" spans="1:15" x14ac:dyDescent="0.3">
      <c r="A53" s="68">
        <v>42</v>
      </c>
      <c r="B53" s="69">
        <v>1504</v>
      </c>
      <c r="C53" s="69">
        <v>15</v>
      </c>
      <c r="D53" s="70" t="s">
        <v>13</v>
      </c>
      <c r="E53" s="70">
        <v>624</v>
      </c>
      <c r="F53" s="69">
        <f t="shared" si="0"/>
        <v>686.40000000000009</v>
      </c>
      <c r="G53" s="104">
        <f>G52</f>
        <v>24040</v>
      </c>
      <c r="H53" s="105">
        <f t="shared" si="9"/>
        <v>15000960</v>
      </c>
      <c r="I53" s="106">
        <f t="shared" si="10"/>
        <v>16201037</v>
      </c>
      <c r="J53" s="107">
        <f t="shared" si="11"/>
        <v>34000</v>
      </c>
      <c r="K53" s="106">
        <f t="shared" si="12"/>
        <v>2059200.0000000002</v>
      </c>
      <c r="L53" s="107" t="s">
        <v>51</v>
      </c>
      <c r="O53" s="19">
        <f>38+18</f>
        <v>56</v>
      </c>
    </row>
    <row r="54" spans="1:15" x14ac:dyDescent="0.3">
      <c r="A54" s="68">
        <v>43</v>
      </c>
      <c r="B54" s="69">
        <v>1601</v>
      </c>
      <c r="C54" s="69">
        <v>16</v>
      </c>
      <c r="D54" s="70" t="s">
        <v>13</v>
      </c>
      <c r="E54" s="70">
        <v>627</v>
      </c>
      <c r="F54" s="69">
        <f t="shared" si="0"/>
        <v>689.7</v>
      </c>
      <c r="G54" s="104">
        <f>G53+80</f>
        <v>24120</v>
      </c>
      <c r="H54" s="105">
        <f t="shared" si="9"/>
        <v>15123240</v>
      </c>
      <c r="I54" s="106">
        <f t="shared" si="10"/>
        <v>16333099</v>
      </c>
      <c r="J54" s="107">
        <f t="shared" si="11"/>
        <v>34000</v>
      </c>
      <c r="K54" s="106">
        <f t="shared" si="12"/>
        <v>2069100.0000000002</v>
      </c>
      <c r="L54" s="107" t="s">
        <v>51</v>
      </c>
    </row>
    <row r="55" spans="1:15" x14ac:dyDescent="0.3">
      <c r="A55" s="68">
        <v>44</v>
      </c>
      <c r="B55" s="69">
        <v>1602</v>
      </c>
      <c r="C55" s="69">
        <v>16</v>
      </c>
      <c r="D55" s="70" t="s">
        <v>16</v>
      </c>
      <c r="E55" s="70">
        <v>421</v>
      </c>
      <c r="F55" s="69">
        <f t="shared" si="0"/>
        <v>463.1</v>
      </c>
      <c r="G55" s="104">
        <f>G54</f>
        <v>24120</v>
      </c>
      <c r="H55" s="105">
        <f t="shared" si="9"/>
        <v>10154520</v>
      </c>
      <c r="I55" s="106">
        <f t="shared" si="10"/>
        <v>10966882</v>
      </c>
      <c r="J55" s="107">
        <f t="shared" si="11"/>
        <v>23000</v>
      </c>
      <c r="K55" s="106">
        <f t="shared" si="12"/>
        <v>1389300</v>
      </c>
      <c r="L55" s="107" t="s">
        <v>51</v>
      </c>
    </row>
    <row r="56" spans="1:15" x14ac:dyDescent="0.3">
      <c r="A56" s="68">
        <v>45</v>
      </c>
      <c r="B56" s="69">
        <v>1603</v>
      </c>
      <c r="C56" s="69">
        <v>16</v>
      </c>
      <c r="D56" s="70" t="s">
        <v>16</v>
      </c>
      <c r="E56" s="70">
        <v>441</v>
      </c>
      <c r="F56" s="69">
        <f t="shared" si="0"/>
        <v>485.1</v>
      </c>
      <c r="G56" s="104">
        <f>G55</f>
        <v>24120</v>
      </c>
      <c r="H56" s="105">
        <f t="shared" si="9"/>
        <v>10636920</v>
      </c>
      <c r="I56" s="106">
        <f t="shared" si="10"/>
        <v>11487874</v>
      </c>
      <c r="J56" s="107">
        <f t="shared" si="11"/>
        <v>24000</v>
      </c>
      <c r="K56" s="106">
        <f t="shared" si="12"/>
        <v>1455300</v>
      </c>
      <c r="L56" s="107" t="s">
        <v>51</v>
      </c>
    </row>
    <row r="57" spans="1:15" x14ac:dyDescent="0.3">
      <c r="A57" s="68">
        <v>46</v>
      </c>
      <c r="B57" s="69">
        <v>1604</v>
      </c>
      <c r="C57" s="69">
        <v>16</v>
      </c>
      <c r="D57" s="70" t="s">
        <v>13</v>
      </c>
      <c r="E57" s="70">
        <v>624</v>
      </c>
      <c r="F57" s="69">
        <f t="shared" si="0"/>
        <v>686.40000000000009</v>
      </c>
      <c r="G57" s="104">
        <f>G56</f>
        <v>24120</v>
      </c>
      <c r="H57" s="105">
        <f t="shared" si="9"/>
        <v>15050880</v>
      </c>
      <c r="I57" s="106">
        <f t="shared" si="10"/>
        <v>16254950</v>
      </c>
      <c r="J57" s="107">
        <f t="shared" si="11"/>
        <v>34000</v>
      </c>
      <c r="K57" s="106">
        <f t="shared" si="12"/>
        <v>2059200.0000000002</v>
      </c>
      <c r="L57" s="107" t="s">
        <v>51</v>
      </c>
    </row>
    <row r="58" spans="1:15" x14ac:dyDescent="0.3">
      <c r="A58" s="68">
        <v>47</v>
      </c>
      <c r="B58" s="69">
        <v>1701</v>
      </c>
      <c r="C58" s="69">
        <v>17</v>
      </c>
      <c r="D58" s="70" t="s">
        <v>13</v>
      </c>
      <c r="E58" s="70">
        <v>627</v>
      </c>
      <c r="F58" s="69">
        <f t="shared" si="0"/>
        <v>689.7</v>
      </c>
      <c r="G58" s="104">
        <f>G57+80</f>
        <v>24200</v>
      </c>
      <c r="H58" s="105">
        <f t="shared" si="9"/>
        <v>15173400</v>
      </c>
      <c r="I58" s="106">
        <f t="shared" si="10"/>
        <v>16387272</v>
      </c>
      <c r="J58" s="107">
        <f t="shared" si="11"/>
        <v>34000</v>
      </c>
      <c r="K58" s="106">
        <f t="shared" si="12"/>
        <v>2069100.0000000002</v>
      </c>
      <c r="L58" s="107" t="s">
        <v>51</v>
      </c>
    </row>
    <row r="59" spans="1:15" x14ac:dyDescent="0.3">
      <c r="A59" s="68">
        <v>48</v>
      </c>
      <c r="B59" s="69">
        <v>1702</v>
      </c>
      <c r="C59" s="69">
        <v>17</v>
      </c>
      <c r="D59" s="70" t="s">
        <v>16</v>
      </c>
      <c r="E59" s="70">
        <v>421</v>
      </c>
      <c r="F59" s="69">
        <f t="shared" si="0"/>
        <v>463.1</v>
      </c>
      <c r="G59" s="104">
        <f>G58</f>
        <v>24200</v>
      </c>
      <c r="H59" s="105">
        <f t="shared" si="9"/>
        <v>10188200</v>
      </c>
      <c r="I59" s="106">
        <f t="shared" si="10"/>
        <v>11003256</v>
      </c>
      <c r="J59" s="107">
        <f t="shared" si="11"/>
        <v>23000</v>
      </c>
      <c r="K59" s="106">
        <f t="shared" si="12"/>
        <v>1389300</v>
      </c>
      <c r="L59" s="107" t="s">
        <v>51</v>
      </c>
    </row>
    <row r="60" spans="1:15" x14ac:dyDescent="0.3">
      <c r="A60" s="68">
        <v>49</v>
      </c>
      <c r="B60" s="69">
        <v>1703</v>
      </c>
      <c r="C60" s="69">
        <v>17</v>
      </c>
      <c r="D60" s="70" t="s">
        <v>16</v>
      </c>
      <c r="E60" s="70">
        <v>441</v>
      </c>
      <c r="F60" s="69">
        <f t="shared" si="0"/>
        <v>485.1</v>
      </c>
      <c r="G60" s="104">
        <f>G59</f>
        <v>24200</v>
      </c>
      <c r="H60" s="105">
        <f t="shared" si="9"/>
        <v>10672200</v>
      </c>
      <c r="I60" s="106">
        <f t="shared" si="10"/>
        <v>11525976</v>
      </c>
      <c r="J60" s="107">
        <f t="shared" si="11"/>
        <v>24000</v>
      </c>
      <c r="K60" s="106">
        <f t="shared" si="12"/>
        <v>1455300</v>
      </c>
      <c r="L60" s="107" t="s">
        <v>51</v>
      </c>
    </row>
    <row r="61" spans="1:15" x14ac:dyDescent="0.3">
      <c r="A61" s="68">
        <v>50</v>
      </c>
      <c r="B61" s="69">
        <v>1704</v>
      </c>
      <c r="C61" s="69">
        <v>17</v>
      </c>
      <c r="D61" s="70" t="s">
        <v>13</v>
      </c>
      <c r="E61" s="70">
        <v>624</v>
      </c>
      <c r="F61" s="69">
        <f t="shared" si="0"/>
        <v>686.40000000000009</v>
      </c>
      <c r="G61" s="104">
        <f>G60</f>
        <v>24200</v>
      </c>
      <c r="H61" s="105">
        <f t="shared" si="9"/>
        <v>15100800</v>
      </c>
      <c r="I61" s="106">
        <f t="shared" si="10"/>
        <v>16308864</v>
      </c>
      <c r="J61" s="107">
        <f t="shared" si="11"/>
        <v>34000</v>
      </c>
      <c r="K61" s="106">
        <f t="shared" si="12"/>
        <v>2059200.0000000002</v>
      </c>
      <c r="L61" s="107" t="s">
        <v>51</v>
      </c>
    </row>
    <row r="62" spans="1:15" x14ac:dyDescent="0.3">
      <c r="A62" s="68">
        <v>51</v>
      </c>
      <c r="B62" s="69">
        <v>1801</v>
      </c>
      <c r="C62" s="69">
        <v>18</v>
      </c>
      <c r="D62" s="70" t="s">
        <v>13</v>
      </c>
      <c r="E62" s="70">
        <v>627</v>
      </c>
      <c r="F62" s="69">
        <f t="shared" si="0"/>
        <v>689.7</v>
      </c>
      <c r="G62" s="104">
        <f>G61+80</f>
        <v>24280</v>
      </c>
      <c r="H62" s="105">
        <f t="shared" si="9"/>
        <v>15223560</v>
      </c>
      <c r="I62" s="106">
        <f t="shared" si="10"/>
        <v>16441445</v>
      </c>
      <c r="J62" s="107">
        <f t="shared" si="11"/>
        <v>34500</v>
      </c>
      <c r="K62" s="106">
        <f t="shared" si="12"/>
        <v>2069100.0000000002</v>
      </c>
      <c r="L62" s="107" t="s">
        <v>51</v>
      </c>
    </row>
    <row r="63" spans="1:15" x14ac:dyDescent="0.3">
      <c r="A63" s="68">
        <v>52</v>
      </c>
      <c r="B63" s="69">
        <v>1802</v>
      </c>
      <c r="C63" s="69">
        <v>18</v>
      </c>
      <c r="D63" s="70" t="s">
        <v>16</v>
      </c>
      <c r="E63" s="70">
        <v>421</v>
      </c>
      <c r="F63" s="69">
        <f t="shared" si="0"/>
        <v>463.1</v>
      </c>
      <c r="G63" s="104">
        <f>G62</f>
        <v>24280</v>
      </c>
      <c r="H63" s="105">
        <f t="shared" si="9"/>
        <v>10221880</v>
      </c>
      <c r="I63" s="106">
        <f t="shared" si="10"/>
        <v>11039630</v>
      </c>
      <c r="J63" s="107">
        <f t="shared" si="11"/>
        <v>23000</v>
      </c>
      <c r="K63" s="106">
        <f t="shared" si="12"/>
        <v>1389300</v>
      </c>
      <c r="L63" s="107" t="s">
        <v>51</v>
      </c>
    </row>
    <row r="64" spans="1:15" x14ac:dyDescent="0.3">
      <c r="A64" s="68">
        <v>53</v>
      </c>
      <c r="B64" s="69">
        <v>1803</v>
      </c>
      <c r="C64" s="69">
        <v>18</v>
      </c>
      <c r="D64" s="70" t="s">
        <v>16</v>
      </c>
      <c r="E64" s="70">
        <v>441</v>
      </c>
      <c r="F64" s="69">
        <f t="shared" si="0"/>
        <v>485.1</v>
      </c>
      <c r="G64" s="104">
        <f>G63</f>
        <v>24280</v>
      </c>
      <c r="H64" s="105">
        <f t="shared" si="9"/>
        <v>10707480</v>
      </c>
      <c r="I64" s="106">
        <f t="shared" si="10"/>
        <v>11564078</v>
      </c>
      <c r="J64" s="107">
        <f t="shared" si="11"/>
        <v>24000</v>
      </c>
      <c r="K64" s="106">
        <f t="shared" si="12"/>
        <v>1455300</v>
      </c>
      <c r="L64" s="107" t="s">
        <v>51</v>
      </c>
    </row>
    <row r="65" spans="1:14" x14ac:dyDescent="0.3">
      <c r="A65" s="68">
        <v>54</v>
      </c>
      <c r="B65" s="69">
        <v>1804</v>
      </c>
      <c r="C65" s="69">
        <v>18</v>
      </c>
      <c r="D65" s="70" t="s">
        <v>13</v>
      </c>
      <c r="E65" s="70">
        <v>624</v>
      </c>
      <c r="F65" s="69">
        <f t="shared" si="0"/>
        <v>686.40000000000009</v>
      </c>
      <c r="G65" s="104">
        <f>G64</f>
        <v>24280</v>
      </c>
      <c r="H65" s="105">
        <f t="shared" si="9"/>
        <v>15150720</v>
      </c>
      <c r="I65" s="106">
        <f t="shared" si="10"/>
        <v>16362778</v>
      </c>
      <c r="J65" s="107">
        <f t="shared" si="11"/>
        <v>34000</v>
      </c>
      <c r="K65" s="106">
        <f t="shared" si="12"/>
        <v>2059200.0000000002</v>
      </c>
      <c r="L65" s="107" t="s">
        <v>51</v>
      </c>
    </row>
    <row r="66" spans="1:14" x14ac:dyDescent="0.3">
      <c r="A66" s="71" t="s">
        <v>3</v>
      </c>
      <c r="B66" s="71"/>
      <c r="C66" s="71"/>
      <c r="D66" s="71"/>
      <c r="E66" s="47">
        <f t="shared" ref="E66:F66" si="13">SUM(E48:E65)</f>
        <v>9500</v>
      </c>
      <c r="F66" s="45">
        <f t="shared" si="13"/>
        <v>10450.000000000004</v>
      </c>
      <c r="G66" s="64"/>
      <c r="H66" s="91">
        <f>SUM(H48:H65)</f>
        <v>229310400</v>
      </c>
      <c r="I66" s="91">
        <f>SUM(I48:I65)</f>
        <v>247655232</v>
      </c>
      <c r="J66" s="87"/>
      <c r="K66" s="93">
        <f>SUM(K48:K65)</f>
        <v>31350000</v>
      </c>
      <c r="L66" s="108"/>
    </row>
    <row r="67" spans="1:14" x14ac:dyDescent="0.3">
      <c r="A67" s="48"/>
      <c r="B67" s="48"/>
      <c r="C67" s="48"/>
      <c r="D67" s="48"/>
      <c r="E67" s="49"/>
      <c r="F67" s="49"/>
      <c r="G67" s="109"/>
      <c r="H67" s="110"/>
      <c r="I67" s="110"/>
      <c r="J67" s="111"/>
      <c r="K67" s="112"/>
    </row>
    <row r="68" spans="1:14" x14ac:dyDescent="0.3">
      <c r="H68" s="113"/>
    </row>
    <row r="71" spans="1:14" x14ac:dyDescent="0.3">
      <c r="M71" s="19">
        <v>42.14</v>
      </c>
      <c r="N71" s="19">
        <f t="shared" ref="N71:N72" si="14">M71*10.764</f>
        <v>453.59495999999996</v>
      </c>
    </row>
    <row r="72" spans="1:14" x14ac:dyDescent="0.3">
      <c r="M72" s="19">
        <v>64.05</v>
      </c>
      <c r="N72" s="19">
        <f t="shared" si="14"/>
        <v>689.43419999999992</v>
      </c>
    </row>
    <row r="73" spans="1:14" x14ac:dyDescent="0.3">
      <c r="M73" s="19">
        <v>76.900000000000006</v>
      </c>
      <c r="N73" s="19">
        <f>M73*10.764</f>
        <v>827.75160000000005</v>
      </c>
    </row>
    <row r="74" spans="1:14" x14ac:dyDescent="0.3">
      <c r="M74" s="19">
        <v>72.989999999999995</v>
      </c>
      <c r="N74" s="19">
        <f>M74*10.764</f>
        <v>785.66435999999987</v>
      </c>
    </row>
  </sheetData>
  <mergeCells count="3">
    <mergeCell ref="A66:D66"/>
    <mergeCell ref="A46:K46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0DF0-803C-4B47-95D1-3247F5BCE854}">
  <dimension ref="A1:O62"/>
  <sheetViews>
    <sheetView tabSelected="1" topLeftCell="A19" zoomScale="145" zoomScaleNormal="145" workbookViewId="0">
      <selection activeCell="M32" sqref="M32"/>
    </sheetView>
  </sheetViews>
  <sheetFormatPr defaultRowHeight="16.5" x14ac:dyDescent="0.3"/>
  <cols>
    <col min="1" max="1" width="4.28515625" style="50" customWidth="1"/>
    <col min="2" max="2" width="5.42578125" style="51" customWidth="1"/>
    <col min="3" max="3" width="5" style="51" customWidth="1"/>
    <col min="4" max="4" width="6.85546875" style="51" customWidth="1"/>
    <col min="5" max="5" width="8.5703125" style="52" customWidth="1"/>
    <col min="6" max="6" width="7.7109375" style="53" customWidth="1"/>
    <col min="7" max="7" width="8.5703125" style="4" customWidth="1"/>
    <col min="8" max="8" width="12.42578125" style="4" customWidth="1"/>
    <col min="9" max="9" width="13.42578125" style="4" customWidth="1"/>
    <col min="10" max="10" width="10.42578125" style="4" customWidth="1"/>
    <col min="11" max="11" width="11.5703125" style="4" customWidth="1"/>
    <col min="12" max="12" width="9" style="4" customWidth="1"/>
    <col min="13" max="13" width="10.28515625" style="19" bestFit="1" customWidth="1"/>
    <col min="14" max="14" width="9.85546875" style="19" bestFit="1" customWidth="1"/>
    <col min="15" max="16384" width="9.140625" style="19"/>
  </cols>
  <sheetData>
    <row r="1" spans="1:14" ht="57.75" customHeight="1" x14ac:dyDescent="0.3">
      <c r="A1" s="60" t="s">
        <v>1</v>
      </c>
      <c r="B1" s="61" t="s">
        <v>0</v>
      </c>
      <c r="C1" s="62" t="s">
        <v>2</v>
      </c>
      <c r="D1" s="62" t="s">
        <v>12</v>
      </c>
      <c r="E1" s="62" t="s">
        <v>33</v>
      </c>
      <c r="F1" s="62" t="s">
        <v>11</v>
      </c>
      <c r="G1" s="81" t="s">
        <v>23</v>
      </c>
      <c r="H1" s="61" t="s">
        <v>24</v>
      </c>
      <c r="I1" s="82" t="s">
        <v>32</v>
      </c>
      <c r="J1" s="83" t="s">
        <v>25</v>
      </c>
      <c r="K1" s="83" t="s">
        <v>26</v>
      </c>
      <c r="L1" s="83" t="s">
        <v>50</v>
      </c>
    </row>
    <row r="2" spans="1:14" x14ac:dyDescent="0.3">
      <c r="A2" s="63">
        <v>1</v>
      </c>
      <c r="B2" s="59">
        <v>101</v>
      </c>
      <c r="C2" s="59">
        <v>1</v>
      </c>
      <c r="D2" s="59" t="s">
        <v>13</v>
      </c>
      <c r="E2" s="59">
        <v>627</v>
      </c>
      <c r="F2" s="59">
        <f t="shared" ref="F2:F53" si="0">E2*1.1</f>
        <v>689.7</v>
      </c>
      <c r="G2" s="114">
        <v>23000</v>
      </c>
      <c r="H2" s="85">
        <f t="shared" ref="H2:H53" si="1">E2*G2</f>
        <v>14421000</v>
      </c>
      <c r="I2" s="86">
        <f>ROUND(H2*1.06,0)</f>
        <v>15286260</v>
      </c>
      <c r="J2" s="87">
        <f>MROUND((I2*0.025/12),500)</f>
        <v>32000</v>
      </c>
      <c r="K2" s="88">
        <f>F2*3000</f>
        <v>2069100.0000000002</v>
      </c>
      <c r="L2" s="87" t="s">
        <v>51</v>
      </c>
      <c r="M2" s="25"/>
      <c r="N2" s="25">
        <f>H2/F2</f>
        <v>20909.090909090908</v>
      </c>
    </row>
    <row r="3" spans="1:14" x14ac:dyDescent="0.3">
      <c r="A3" s="63">
        <v>2</v>
      </c>
      <c r="B3" s="59">
        <v>204</v>
      </c>
      <c r="C3" s="59">
        <v>2</v>
      </c>
      <c r="D3" s="59" t="s">
        <v>16</v>
      </c>
      <c r="E3" s="59">
        <v>426</v>
      </c>
      <c r="F3" s="59">
        <f t="shared" si="0"/>
        <v>468.6</v>
      </c>
      <c r="G3" s="115">
        <v>23000</v>
      </c>
      <c r="H3" s="85">
        <f t="shared" ref="H3:H27" si="2">E3*G3</f>
        <v>9798000</v>
      </c>
      <c r="I3" s="86">
        <f t="shared" ref="I3:I27" si="3">ROUND(H3*1.06,0)</f>
        <v>10385880</v>
      </c>
      <c r="J3" s="87">
        <f t="shared" ref="J3:J27" si="4">MROUND((I3*0.025/12),500)</f>
        <v>21500</v>
      </c>
      <c r="K3" s="88">
        <f t="shared" ref="K3:K27" si="5">F3*3000</f>
        <v>1405800</v>
      </c>
      <c r="L3" s="87" t="s">
        <v>51</v>
      </c>
      <c r="M3" s="25"/>
    </row>
    <row r="4" spans="1:14" x14ac:dyDescent="0.3">
      <c r="A4" s="63">
        <v>3</v>
      </c>
      <c r="B4" s="59">
        <v>301</v>
      </c>
      <c r="C4" s="59">
        <v>3</v>
      </c>
      <c r="D4" s="59" t="s">
        <v>13</v>
      </c>
      <c r="E4" s="59">
        <v>627</v>
      </c>
      <c r="F4" s="59">
        <f t="shared" si="0"/>
        <v>689.7</v>
      </c>
      <c r="G4" s="115">
        <v>23080</v>
      </c>
      <c r="H4" s="85">
        <f t="shared" si="2"/>
        <v>14471160</v>
      </c>
      <c r="I4" s="86">
        <f t="shared" si="3"/>
        <v>15339430</v>
      </c>
      <c r="J4" s="87">
        <f t="shared" si="4"/>
        <v>32000</v>
      </c>
      <c r="K4" s="88">
        <f t="shared" si="5"/>
        <v>2069100.0000000002</v>
      </c>
      <c r="L4" s="87" t="s">
        <v>51</v>
      </c>
      <c r="M4" s="25"/>
    </row>
    <row r="5" spans="1:14" x14ac:dyDescent="0.3">
      <c r="A5" s="63">
        <v>4</v>
      </c>
      <c r="B5" s="59">
        <v>304</v>
      </c>
      <c r="C5" s="59">
        <v>3</v>
      </c>
      <c r="D5" s="59" t="s">
        <v>13</v>
      </c>
      <c r="E5" s="59">
        <v>626</v>
      </c>
      <c r="F5" s="59">
        <f t="shared" si="0"/>
        <v>688.6</v>
      </c>
      <c r="G5" s="115">
        <v>23080</v>
      </c>
      <c r="H5" s="85">
        <f t="shared" si="2"/>
        <v>14448080</v>
      </c>
      <c r="I5" s="86">
        <f t="shared" si="3"/>
        <v>15314965</v>
      </c>
      <c r="J5" s="87">
        <f t="shared" si="4"/>
        <v>32000</v>
      </c>
      <c r="K5" s="88">
        <f t="shared" si="5"/>
        <v>2065800</v>
      </c>
      <c r="L5" s="87" t="s">
        <v>51</v>
      </c>
      <c r="M5" s="25"/>
    </row>
    <row r="6" spans="1:14" x14ac:dyDescent="0.3">
      <c r="A6" s="63">
        <v>5</v>
      </c>
      <c r="B6" s="59">
        <v>404</v>
      </c>
      <c r="C6" s="59">
        <v>4</v>
      </c>
      <c r="D6" s="59" t="s">
        <v>13</v>
      </c>
      <c r="E6" s="59">
        <v>626</v>
      </c>
      <c r="F6" s="59">
        <f t="shared" si="0"/>
        <v>688.6</v>
      </c>
      <c r="G6" s="115">
        <v>23160</v>
      </c>
      <c r="H6" s="85">
        <f t="shared" si="2"/>
        <v>14498160</v>
      </c>
      <c r="I6" s="86">
        <f t="shared" si="3"/>
        <v>15368050</v>
      </c>
      <c r="J6" s="87">
        <f t="shared" si="4"/>
        <v>32000</v>
      </c>
      <c r="K6" s="88">
        <f t="shared" si="5"/>
        <v>2065800</v>
      </c>
      <c r="L6" s="87" t="s">
        <v>51</v>
      </c>
      <c r="M6" s="25"/>
    </row>
    <row r="7" spans="1:14" x14ac:dyDescent="0.3">
      <c r="A7" s="63">
        <v>6</v>
      </c>
      <c r="B7" s="59">
        <v>504</v>
      </c>
      <c r="C7" s="59">
        <v>5</v>
      </c>
      <c r="D7" s="59" t="s">
        <v>13</v>
      </c>
      <c r="E7" s="59">
        <v>626</v>
      </c>
      <c r="F7" s="59">
        <f t="shared" si="0"/>
        <v>688.6</v>
      </c>
      <c r="G7" s="115">
        <v>23240</v>
      </c>
      <c r="H7" s="85">
        <f t="shared" si="2"/>
        <v>14548240</v>
      </c>
      <c r="I7" s="86">
        <f t="shared" si="3"/>
        <v>15421134</v>
      </c>
      <c r="J7" s="87">
        <f t="shared" si="4"/>
        <v>32000</v>
      </c>
      <c r="K7" s="88">
        <f t="shared" si="5"/>
        <v>2065800</v>
      </c>
      <c r="L7" s="87" t="s">
        <v>51</v>
      </c>
      <c r="M7" s="25"/>
    </row>
    <row r="8" spans="1:14" x14ac:dyDescent="0.3">
      <c r="A8" s="63">
        <v>7</v>
      </c>
      <c r="B8" s="59">
        <v>604</v>
      </c>
      <c r="C8" s="59">
        <v>6</v>
      </c>
      <c r="D8" s="59" t="s">
        <v>13</v>
      </c>
      <c r="E8" s="59">
        <v>626</v>
      </c>
      <c r="F8" s="59">
        <f t="shared" si="0"/>
        <v>688.6</v>
      </c>
      <c r="G8" s="115">
        <v>23320</v>
      </c>
      <c r="H8" s="85">
        <f t="shared" si="2"/>
        <v>14598320</v>
      </c>
      <c r="I8" s="86">
        <f t="shared" si="3"/>
        <v>15474219</v>
      </c>
      <c r="J8" s="87">
        <f t="shared" si="4"/>
        <v>32000</v>
      </c>
      <c r="K8" s="88">
        <f t="shared" si="5"/>
        <v>2065800</v>
      </c>
      <c r="L8" s="87" t="s">
        <v>51</v>
      </c>
      <c r="M8" s="25"/>
    </row>
    <row r="9" spans="1:14" x14ac:dyDescent="0.3">
      <c r="A9" s="63">
        <v>8</v>
      </c>
      <c r="B9" s="59">
        <v>702</v>
      </c>
      <c r="C9" s="59">
        <v>7</v>
      </c>
      <c r="D9" s="59" t="s">
        <v>16</v>
      </c>
      <c r="E9" s="59">
        <v>421</v>
      </c>
      <c r="F9" s="59">
        <f t="shared" si="0"/>
        <v>463.1</v>
      </c>
      <c r="G9" s="115">
        <v>23400</v>
      </c>
      <c r="H9" s="85">
        <f t="shared" si="2"/>
        <v>9851400</v>
      </c>
      <c r="I9" s="86">
        <f t="shared" si="3"/>
        <v>10442484</v>
      </c>
      <c r="J9" s="87">
        <f t="shared" si="4"/>
        <v>22000</v>
      </c>
      <c r="K9" s="88">
        <f t="shared" si="5"/>
        <v>1389300</v>
      </c>
      <c r="L9" s="87" t="s">
        <v>51</v>
      </c>
      <c r="M9" s="25"/>
    </row>
    <row r="10" spans="1:14" x14ac:dyDescent="0.3">
      <c r="A10" s="63">
        <v>9</v>
      </c>
      <c r="B10" s="59">
        <v>704</v>
      </c>
      <c r="C10" s="59">
        <v>7</v>
      </c>
      <c r="D10" s="59" t="s">
        <v>13</v>
      </c>
      <c r="E10" s="59">
        <v>626</v>
      </c>
      <c r="F10" s="59">
        <f t="shared" si="0"/>
        <v>688.6</v>
      </c>
      <c r="G10" s="115">
        <v>23400</v>
      </c>
      <c r="H10" s="85">
        <f t="shared" si="2"/>
        <v>14648400</v>
      </c>
      <c r="I10" s="86">
        <f t="shared" si="3"/>
        <v>15527304</v>
      </c>
      <c r="J10" s="87">
        <f t="shared" si="4"/>
        <v>32500</v>
      </c>
      <c r="K10" s="88">
        <f t="shared" si="5"/>
        <v>2065800</v>
      </c>
      <c r="L10" s="87" t="s">
        <v>51</v>
      </c>
      <c r="M10" s="25"/>
    </row>
    <row r="11" spans="1:14" x14ac:dyDescent="0.3">
      <c r="A11" s="63">
        <v>10</v>
      </c>
      <c r="B11" s="59">
        <v>904</v>
      </c>
      <c r="C11" s="59">
        <v>9</v>
      </c>
      <c r="D11" s="59" t="s">
        <v>13</v>
      </c>
      <c r="E11" s="59">
        <v>626</v>
      </c>
      <c r="F11" s="59">
        <f t="shared" si="0"/>
        <v>688.6</v>
      </c>
      <c r="G11" s="115">
        <v>23560</v>
      </c>
      <c r="H11" s="85">
        <f t="shared" si="2"/>
        <v>14748560</v>
      </c>
      <c r="I11" s="86">
        <f t="shared" si="3"/>
        <v>15633474</v>
      </c>
      <c r="J11" s="87">
        <f t="shared" si="4"/>
        <v>32500</v>
      </c>
      <c r="K11" s="88">
        <f t="shared" si="5"/>
        <v>2065800</v>
      </c>
      <c r="L11" s="87" t="s">
        <v>51</v>
      </c>
    </row>
    <row r="12" spans="1:14" x14ac:dyDescent="0.3">
      <c r="A12" s="63">
        <v>11</v>
      </c>
      <c r="B12" s="59">
        <v>1001</v>
      </c>
      <c r="C12" s="59">
        <v>10</v>
      </c>
      <c r="D12" s="59" t="s">
        <v>13</v>
      </c>
      <c r="E12" s="59">
        <v>627</v>
      </c>
      <c r="F12" s="59">
        <f t="shared" si="0"/>
        <v>689.7</v>
      </c>
      <c r="G12" s="115">
        <v>23640</v>
      </c>
      <c r="H12" s="85">
        <f t="shared" si="2"/>
        <v>14822280</v>
      </c>
      <c r="I12" s="86">
        <f t="shared" si="3"/>
        <v>15711617</v>
      </c>
      <c r="J12" s="87">
        <f t="shared" si="4"/>
        <v>32500</v>
      </c>
      <c r="K12" s="88">
        <f t="shared" si="5"/>
        <v>2069100.0000000002</v>
      </c>
      <c r="L12" s="87" t="s">
        <v>51</v>
      </c>
    </row>
    <row r="13" spans="1:14" x14ac:dyDescent="0.3">
      <c r="A13" s="63">
        <v>12</v>
      </c>
      <c r="B13" s="59">
        <v>1003</v>
      </c>
      <c r="C13" s="59">
        <v>10</v>
      </c>
      <c r="D13" s="59" t="s">
        <v>16</v>
      </c>
      <c r="E13" s="59">
        <v>441</v>
      </c>
      <c r="F13" s="59">
        <f t="shared" si="0"/>
        <v>485.1</v>
      </c>
      <c r="G13" s="115">
        <v>23640</v>
      </c>
      <c r="H13" s="85">
        <f t="shared" si="2"/>
        <v>10425240</v>
      </c>
      <c r="I13" s="86">
        <f t="shared" si="3"/>
        <v>11050754</v>
      </c>
      <c r="J13" s="87">
        <f t="shared" si="4"/>
        <v>23000</v>
      </c>
      <c r="K13" s="88">
        <f t="shared" si="5"/>
        <v>1455300</v>
      </c>
      <c r="L13" s="87" t="s">
        <v>51</v>
      </c>
    </row>
    <row r="14" spans="1:14" x14ac:dyDescent="0.3">
      <c r="A14" s="63">
        <v>13</v>
      </c>
      <c r="B14" s="59">
        <v>1004</v>
      </c>
      <c r="C14" s="59">
        <v>10</v>
      </c>
      <c r="D14" s="59" t="s">
        <v>13</v>
      </c>
      <c r="E14" s="59">
        <v>624</v>
      </c>
      <c r="F14" s="59">
        <f t="shared" si="0"/>
        <v>686.40000000000009</v>
      </c>
      <c r="G14" s="115">
        <v>23640</v>
      </c>
      <c r="H14" s="85">
        <f t="shared" si="2"/>
        <v>14751360</v>
      </c>
      <c r="I14" s="86">
        <f t="shared" si="3"/>
        <v>15636442</v>
      </c>
      <c r="J14" s="87">
        <f t="shared" si="4"/>
        <v>32500</v>
      </c>
      <c r="K14" s="88">
        <f t="shared" si="5"/>
        <v>2059200.0000000002</v>
      </c>
      <c r="L14" s="87" t="s">
        <v>51</v>
      </c>
    </row>
    <row r="15" spans="1:14" x14ac:dyDescent="0.3">
      <c r="A15" s="63">
        <v>14</v>
      </c>
      <c r="B15" s="59">
        <v>1102</v>
      </c>
      <c r="C15" s="59">
        <v>11</v>
      </c>
      <c r="D15" s="59" t="s">
        <v>16</v>
      </c>
      <c r="E15" s="59">
        <v>421</v>
      </c>
      <c r="F15" s="59">
        <f t="shared" si="0"/>
        <v>463.1</v>
      </c>
      <c r="G15" s="115">
        <v>23720</v>
      </c>
      <c r="H15" s="85">
        <f t="shared" si="2"/>
        <v>9986120</v>
      </c>
      <c r="I15" s="86">
        <f t="shared" si="3"/>
        <v>10585287</v>
      </c>
      <c r="J15" s="87">
        <f t="shared" si="4"/>
        <v>22000</v>
      </c>
      <c r="K15" s="88">
        <f t="shared" si="5"/>
        <v>1389300</v>
      </c>
      <c r="L15" s="87" t="s">
        <v>51</v>
      </c>
    </row>
    <row r="16" spans="1:14" x14ac:dyDescent="0.3">
      <c r="A16" s="63">
        <v>15</v>
      </c>
      <c r="B16" s="59">
        <v>1103</v>
      </c>
      <c r="C16" s="59">
        <v>11</v>
      </c>
      <c r="D16" s="59" t="s">
        <v>16</v>
      </c>
      <c r="E16" s="59">
        <v>441</v>
      </c>
      <c r="F16" s="59">
        <f t="shared" si="0"/>
        <v>485.1</v>
      </c>
      <c r="G16" s="115">
        <v>23720</v>
      </c>
      <c r="H16" s="85">
        <f t="shared" si="2"/>
        <v>10460520</v>
      </c>
      <c r="I16" s="86">
        <f t="shared" si="3"/>
        <v>11088151</v>
      </c>
      <c r="J16" s="87">
        <f t="shared" si="4"/>
        <v>23000</v>
      </c>
      <c r="K16" s="88">
        <f t="shared" si="5"/>
        <v>1455300</v>
      </c>
      <c r="L16" s="87" t="s">
        <v>51</v>
      </c>
    </row>
    <row r="17" spans="1:12" x14ac:dyDescent="0.3">
      <c r="A17" s="63">
        <v>16</v>
      </c>
      <c r="B17" s="59">
        <v>1104</v>
      </c>
      <c r="C17" s="59">
        <v>11</v>
      </c>
      <c r="D17" s="59" t="s">
        <v>13</v>
      </c>
      <c r="E17" s="59">
        <v>624</v>
      </c>
      <c r="F17" s="59">
        <f t="shared" si="0"/>
        <v>686.40000000000009</v>
      </c>
      <c r="G17" s="115">
        <v>23720</v>
      </c>
      <c r="H17" s="85">
        <f t="shared" si="2"/>
        <v>14801280</v>
      </c>
      <c r="I17" s="86">
        <f t="shared" si="3"/>
        <v>15689357</v>
      </c>
      <c r="J17" s="87">
        <f t="shared" si="4"/>
        <v>32500</v>
      </c>
      <c r="K17" s="88">
        <f t="shared" si="5"/>
        <v>2059200.0000000002</v>
      </c>
      <c r="L17" s="87" t="s">
        <v>51</v>
      </c>
    </row>
    <row r="18" spans="1:12" x14ac:dyDescent="0.3">
      <c r="A18" s="63">
        <v>17</v>
      </c>
      <c r="B18" s="59">
        <v>1201</v>
      </c>
      <c r="C18" s="59">
        <v>12</v>
      </c>
      <c r="D18" s="59" t="s">
        <v>13</v>
      </c>
      <c r="E18" s="59">
        <v>627</v>
      </c>
      <c r="F18" s="59">
        <f t="shared" si="0"/>
        <v>689.7</v>
      </c>
      <c r="G18" s="115">
        <v>23800</v>
      </c>
      <c r="H18" s="85">
        <f t="shared" si="2"/>
        <v>14922600</v>
      </c>
      <c r="I18" s="86">
        <f t="shared" si="3"/>
        <v>15817956</v>
      </c>
      <c r="J18" s="87">
        <f t="shared" si="4"/>
        <v>33000</v>
      </c>
      <c r="K18" s="88">
        <f t="shared" si="5"/>
        <v>2069100.0000000002</v>
      </c>
      <c r="L18" s="87" t="s">
        <v>51</v>
      </c>
    </row>
    <row r="19" spans="1:12" x14ac:dyDescent="0.3">
      <c r="A19" s="63">
        <v>18</v>
      </c>
      <c r="B19" s="59">
        <v>1202</v>
      </c>
      <c r="C19" s="59">
        <v>12</v>
      </c>
      <c r="D19" s="59" t="s">
        <v>16</v>
      </c>
      <c r="E19" s="59">
        <v>421</v>
      </c>
      <c r="F19" s="59">
        <f t="shared" si="0"/>
        <v>463.1</v>
      </c>
      <c r="G19" s="115">
        <v>23800</v>
      </c>
      <c r="H19" s="85">
        <f t="shared" si="2"/>
        <v>10019800</v>
      </c>
      <c r="I19" s="86">
        <f t="shared" si="3"/>
        <v>10620988</v>
      </c>
      <c r="J19" s="87">
        <f t="shared" si="4"/>
        <v>22000</v>
      </c>
      <c r="K19" s="88">
        <f t="shared" si="5"/>
        <v>1389300</v>
      </c>
      <c r="L19" s="87" t="s">
        <v>51</v>
      </c>
    </row>
    <row r="20" spans="1:12" x14ac:dyDescent="0.3">
      <c r="A20" s="63">
        <v>19</v>
      </c>
      <c r="B20" s="59">
        <v>1203</v>
      </c>
      <c r="C20" s="59">
        <v>12</v>
      </c>
      <c r="D20" s="59" t="s">
        <v>16</v>
      </c>
      <c r="E20" s="59">
        <v>441</v>
      </c>
      <c r="F20" s="59">
        <f t="shared" si="0"/>
        <v>485.1</v>
      </c>
      <c r="G20" s="115">
        <v>23800</v>
      </c>
      <c r="H20" s="85">
        <f t="shared" si="2"/>
        <v>10495800</v>
      </c>
      <c r="I20" s="86">
        <f t="shared" si="3"/>
        <v>11125548</v>
      </c>
      <c r="J20" s="87">
        <f t="shared" si="4"/>
        <v>23000</v>
      </c>
      <c r="K20" s="88">
        <f t="shared" si="5"/>
        <v>1455300</v>
      </c>
      <c r="L20" s="87" t="s">
        <v>51</v>
      </c>
    </row>
    <row r="21" spans="1:12" x14ac:dyDescent="0.3">
      <c r="A21" s="63">
        <v>20</v>
      </c>
      <c r="B21" s="59">
        <v>1204</v>
      </c>
      <c r="C21" s="59">
        <v>12</v>
      </c>
      <c r="D21" s="59" t="s">
        <v>13</v>
      </c>
      <c r="E21" s="59">
        <v>624</v>
      </c>
      <c r="F21" s="59">
        <f t="shared" si="0"/>
        <v>686.40000000000009</v>
      </c>
      <c r="G21" s="115">
        <v>23800</v>
      </c>
      <c r="H21" s="85">
        <f t="shared" si="2"/>
        <v>14851200</v>
      </c>
      <c r="I21" s="86">
        <f t="shared" si="3"/>
        <v>15742272</v>
      </c>
      <c r="J21" s="87">
        <f t="shared" si="4"/>
        <v>33000</v>
      </c>
      <c r="K21" s="88">
        <f t="shared" si="5"/>
        <v>2059200.0000000002</v>
      </c>
      <c r="L21" s="87" t="s">
        <v>51</v>
      </c>
    </row>
    <row r="22" spans="1:12" x14ac:dyDescent="0.3">
      <c r="A22" s="63">
        <v>21</v>
      </c>
      <c r="B22" s="59">
        <v>1301</v>
      </c>
      <c r="C22" s="59">
        <v>13</v>
      </c>
      <c r="D22" s="59" t="s">
        <v>13</v>
      </c>
      <c r="E22" s="59">
        <v>627</v>
      </c>
      <c r="F22" s="59">
        <f t="shared" si="0"/>
        <v>689.7</v>
      </c>
      <c r="G22" s="115">
        <v>23880</v>
      </c>
      <c r="H22" s="85">
        <f t="shared" si="2"/>
        <v>14972760</v>
      </c>
      <c r="I22" s="86">
        <f t="shared" si="3"/>
        <v>15871126</v>
      </c>
      <c r="J22" s="87">
        <f t="shared" si="4"/>
        <v>33000</v>
      </c>
      <c r="K22" s="88">
        <f t="shared" si="5"/>
        <v>2069100.0000000002</v>
      </c>
      <c r="L22" s="87" t="s">
        <v>51</v>
      </c>
    </row>
    <row r="23" spans="1:12" x14ac:dyDescent="0.3">
      <c r="A23" s="63">
        <v>22</v>
      </c>
      <c r="B23" s="59">
        <v>1302</v>
      </c>
      <c r="C23" s="59">
        <v>13</v>
      </c>
      <c r="D23" s="59" t="s">
        <v>16</v>
      </c>
      <c r="E23" s="59">
        <v>421</v>
      </c>
      <c r="F23" s="59">
        <f t="shared" si="0"/>
        <v>463.1</v>
      </c>
      <c r="G23" s="115">
        <v>23880</v>
      </c>
      <c r="H23" s="85">
        <f t="shared" si="2"/>
        <v>10053480</v>
      </c>
      <c r="I23" s="86">
        <f t="shared" si="3"/>
        <v>10656689</v>
      </c>
      <c r="J23" s="87">
        <f t="shared" si="4"/>
        <v>22000</v>
      </c>
      <c r="K23" s="88">
        <f t="shared" si="5"/>
        <v>1389300</v>
      </c>
      <c r="L23" s="87" t="s">
        <v>51</v>
      </c>
    </row>
    <row r="24" spans="1:12" x14ac:dyDescent="0.3">
      <c r="A24" s="63">
        <v>23</v>
      </c>
      <c r="B24" s="59">
        <v>1303</v>
      </c>
      <c r="C24" s="59">
        <v>13</v>
      </c>
      <c r="D24" s="59" t="s">
        <v>16</v>
      </c>
      <c r="E24" s="59">
        <v>441</v>
      </c>
      <c r="F24" s="59">
        <f t="shared" si="0"/>
        <v>485.1</v>
      </c>
      <c r="G24" s="115">
        <v>23880</v>
      </c>
      <c r="H24" s="85">
        <f t="shared" si="2"/>
        <v>10531080</v>
      </c>
      <c r="I24" s="86">
        <f t="shared" si="3"/>
        <v>11162945</v>
      </c>
      <c r="J24" s="87">
        <f t="shared" si="4"/>
        <v>23500</v>
      </c>
      <c r="K24" s="88">
        <f t="shared" si="5"/>
        <v>1455300</v>
      </c>
      <c r="L24" s="87" t="s">
        <v>51</v>
      </c>
    </row>
    <row r="25" spans="1:12" x14ac:dyDescent="0.3">
      <c r="A25" s="63">
        <v>24</v>
      </c>
      <c r="B25" s="59">
        <v>1304</v>
      </c>
      <c r="C25" s="59">
        <v>13</v>
      </c>
      <c r="D25" s="59" t="s">
        <v>13</v>
      </c>
      <c r="E25" s="59">
        <v>624</v>
      </c>
      <c r="F25" s="59">
        <f t="shared" si="0"/>
        <v>686.40000000000009</v>
      </c>
      <c r="G25" s="115">
        <v>23880</v>
      </c>
      <c r="H25" s="85">
        <f t="shared" si="2"/>
        <v>14901120</v>
      </c>
      <c r="I25" s="86">
        <f t="shared" si="3"/>
        <v>15795187</v>
      </c>
      <c r="J25" s="87">
        <f t="shared" si="4"/>
        <v>33000</v>
      </c>
      <c r="K25" s="88">
        <f t="shared" si="5"/>
        <v>2059200.0000000002</v>
      </c>
      <c r="L25" s="87" t="s">
        <v>51</v>
      </c>
    </row>
    <row r="26" spans="1:12" x14ac:dyDescent="0.3">
      <c r="A26" s="63">
        <v>25</v>
      </c>
      <c r="B26" s="59">
        <v>1403</v>
      </c>
      <c r="C26" s="59">
        <v>14</v>
      </c>
      <c r="D26" s="59" t="s">
        <v>16</v>
      </c>
      <c r="E26" s="59">
        <v>441</v>
      </c>
      <c r="F26" s="59">
        <f t="shared" si="0"/>
        <v>485.1</v>
      </c>
      <c r="G26" s="115">
        <v>23960</v>
      </c>
      <c r="H26" s="85">
        <f t="shared" si="2"/>
        <v>10566360</v>
      </c>
      <c r="I26" s="86">
        <f t="shared" si="3"/>
        <v>11200342</v>
      </c>
      <c r="J26" s="87">
        <f t="shared" si="4"/>
        <v>23500</v>
      </c>
      <c r="K26" s="88">
        <f t="shared" si="5"/>
        <v>1455300</v>
      </c>
      <c r="L26" s="87" t="s">
        <v>51</v>
      </c>
    </row>
    <row r="27" spans="1:12" x14ac:dyDescent="0.3">
      <c r="A27" s="63">
        <v>26</v>
      </c>
      <c r="B27" s="59">
        <v>1404</v>
      </c>
      <c r="C27" s="59">
        <v>14</v>
      </c>
      <c r="D27" s="59" t="s">
        <v>13</v>
      </c>
      <c r="E27" s="59">
        <v>624</v>
      </c>
      <c r="F27" s="59">
        <f t="shared" si="0"/>
        <v>686.40000000000009</v>
      </c>
      <c r="G27" s="115">
        <v>23960</v>
      </c>
      <c r="H27" s="85">
        <f t="shared" si="2"/>
        <v>14951040</v>
      </c>
      <c r="I27" s="86">
        <f t="shared" si="3"/>
        <v>15848102</v>
      </c>
      <c r="J27" s="87">
        <f t="shared" si="4"/>
        <v>33000</v>
      </c>
      <c r="K27" s="88">
        <f t="shared" si="5"/>
        <v>2059200.0000000002</v>
      </c>
      <c r="L27" s="87" t="s">
        <v>51</v>
      </c>
    </row>
    <row r="28" spans="1:12" s="14" customFormat="1" x14ac:dyDescent="0.3">
      <c r="A28" s="75" t="s">
        <v>3</v>
      </c>
      <c r="B28" s="76"/>
      <c r="C28" s="76"/>
      <c r="D28" s="77"/>
      <c r="E28" s="64">
        <f>SUM(E2:E27)</f>
        <v>14326</v>
      </c>
      <c r="F28" s="64">
        <f>SUM(F2:F27)</f>
        <v>15758.600000000004</v>
      </c>
      <c r="G28" s="89"/>
      <c r="H28" s="90">
        <f>SUM(H2:H27)</f>
        <v>337543360</v>
      </c>
      <c r="I28" s="91">
        <f>SUM(I2:I27)</f>
        <v>357795963</v>
      </c>
      <c r="J28" s="92"/>
      <c r="K28" s="93">
        <f>SUM(K2:K27)</f>
        <v>47275800</v>
      </c>
      <c r="L28" s="94"/>
    </row>
    <row r="29" spans="1:12" s="14" customFormat="1" x14ac:dyDescent="0.3">
      <c r="A29" s="43"/>
      <c r="B29" s="44"/>
      <c r="C29" s="44"/>
      <c r="D29" s="44"/>
      <c r="E29" s="46"/>
      <c r="F29" s="46"/>
      <c r="G29" s="95"/>
      <c r="H29" s="96"/>
      <c r="I29" s="97"/>
      <c r="J29" s="98"/>
      <c r="K29" s="99"/>
      <c r="L29" s="94"/>
    </row>
    <row r="30" spans="1:12" s="14" customFormat="1" x14ac:dyDescent="0.3">
      <c r="A30" s="43"/>
      <c r="B30" s="44"/>
      <c r="C30" s="44"/>
      <c r="D30" s="44"/>
      <c r="E30" s="46"/>
      <c r="F30" s="46"/>
      <c r="G30" s="95"/>
      <c r="H30" s="96"/>
      <c r="I30" s="97"/>
      <c r="J30" s="98"/>
      <c r="K30" s="99"/>
      <c r="L30" s="94"/>
    </row>
    <row r="31" spans="1:12" s="14" customFormat="1" x14ac:dyDescent="0.3">
      <c r="A31" s="43"/>
      <c r="B31" s="44"/>
      <c r="C31" s="44"/>
      <c r="D31" s="44"/>
      <c r="E31" s="46"/>
      <c r="F31" s="46"/>
      <c r="G31" s="95"/>
      <c r="H31" s="96"/>
      <c r="I31" s="97"/>
      <c r="J31" s="98"/>
      <c r="K31" s="99"/>
      <c r="L31" s="94"/>
    </row>
    <row r="32" spans="1:12" s="14" customFormat="1" x14ac:dyDescent="0.3">
      <c r="A32" s="43"/>
      <c r="B32" s="44"/>
      <c r="C32" s="44"/>
      <c r="D32" s="44"/>
      <c r="E32" s="46"/>
      <c r="F32" s="46"/>
      <c r="G32" s="95"/>
      <c r="H32" s="96"/>
      <c r="I32" s="97"/>
      <c r="J32" s="98"/>
      <c r="K32" s="99"/>
      <c r="L32" s="94"/>
    </row>
    <row r="33" spans="1:15" s="14" customFormat="1" x14ac:dyDescent="0.3">
      <c r="A33" s="43"/>
      <c r="B33" s="44"/>
      <c r="C33" s="44"/>
      <c r="D33" s="44"/>
      <c r="E33" s="46"/>
      <c r="F33" s="46"/>
      <c r="G33" s="95"/>
      <c r="H33" s="96"/>
      <c r="I33" s="97"/>
      <c r="J33" s="98"/>
      <c r="K33" s="99"/>
      <c r="L33" s="94"/>
    </row>
    <row r="34" spans="1:15" x14ac:dyDescent="0.3">
      <c r="A34" s="72" t="s">
        <v>18</v>
      </c>
      <c r="B34" s="73"/>
      <c r="C34" s="73"/>
      <c r="D34" s="73"/>
      <c r="E34" s="73"/>
      <c r="F34" s="73"/>
      <c r="G34" s="73"/>
      <c r="H34" s="73"/>
      <c r="I34" s="73"/>
      <c r="J34" s="73"/>
      <c r="K34" s="74"/>
    </row>
    <row r="35" spans="1:15" ht="57" customHeight="1" x14ac:dyDescent="0.3">
      <c r="A35" s="65" t="s">
        <v>1</v>
      </c>
      <c r="B35" s="66" t="s">
        <v>0</v>
      </c>
      <c r="C35" s="67" t="s">
        <v>2</v>
      </c>
      <c r="D35" s="67" t="s">
        <v>12</v>
      </c>
      <c r="E35" s="67" t="s">
        <v>53</v>
      </c>
      <c r="F35" s="67" t="s">
        <v>11</v>
      </c>
      <c r="G35" s="100" t="s">
        <v>23</v>
      </c>
      <c r="H35" s="101" t="s">
        <v>24</v>
      </c>
      <c r="I35" s="102" t="s">
        <v>32</v>
      </c>
      <c r="J35" s="103" t="s">
        <v>25</v>
      </c>
      <c r="K35" s="103" t="s">
        <v>26</v>
      </c>
      <c r="L35" s="103" t="s">
        <v>50</v>
      </c>
    </row>
    <row r="36" spans="1:15" x14ac:dyDescent="0.3">
      <c r="A36" s="68">
        <v>37</v>
      </c>
      <c r="B36" s="69">
        <v>1401</v>
      </c>
      <c r="C36" s="69">
        <v>14</v>
      </c>
      <c r="D36" s="70" t="s">
        <v>13</v>
      </c>
      <c r="E36" s="70">
        <v>627</v>
      </c>
      <c r="F36" s="69">
        <f t="shared" si="0"/>
        <v>689.7</v>
      </c>
      <c r="G36" s="104">
        <f>G26</f>
        <v>23960</v>
      </c>
      <c r="H36" s="105">
        <f t="shared" si="1"/>
        <v>15022920</v>
      </c>
      <c r="I36" s="106">
        <f>ROUND(H36*1.08,0)</f>
        <v>16224754</v>
      </c>
      <c r="J36" s="107">
        <f t="shared" ref="J36:J53" si="6">MROUND((I36*0.025/12),500)</f>
        <v>34000</v>
      </c>
      <c r="K36" s="106">
        <f>F36*3000</f>
        <v>2069100.0000000002</v>
      </c>
      <c r="L36" s="107" t="s">
        <v>51</v>
      </c>
    </row>
    <row r="37" spans="1:15" x14ac:dyDescent="0.3">
      <c r="A37" s="68">
        <v>38</v>
      </c>
      <c r="B37" s="69">
        <v>1402</v>
      </c>
      <c r="C37" s="69">
        <v>14</v>
      </c>
      <c r="D37" s="70" t="s">
        <v>16</v>
      </c>
      <c r="E37" s="70">
        <v>421</v>
      </c>
      <c r="F37" s="69">
        <f t="shared" si="0"/>
        <v>463.1</v>
      </c>
      <c r="G37" s="104">
        <f>G36</f>
        <v>23960</v>
      </c>
      <c r="H37" s="105">
        <f t="shared" si="1"/>
        <v>10087160</v>
      </c>
      <c r="I37" s="106">
        <f t="shared" ref="I37:I53" si="7">ROUND(H37*1.08,0)</f>
        <v>10894133</v>
      </c>
      <c r="J37" s="107">
        <f t="shared" si="6"/>
        <v>22500</v>
      </c>
      <c r="K37" s="106">
        <f t="shared" ref="K37:K53" si="8">F37*3000</f>
        <v>1389300</v>
      </c>
      <c r="L37" s="107" t="s">
        <v>51</v>
      </c>
    </row>
    <row r="38" spans="1:15" x14ac:dyDescent="0.3">
      <c r="A38" s="68">
        <v>39</v>
      </c>
      <c r="B38" s="69">
        <v>1501</v>
      </c>
      <c r="C38" s="69">
        <v>15</v>
      </c>
      <c r="D38" s="70" t="s">
        <v>13</v>
      </c>
      <c r="E38" s="70">
        <v>627</v>
      </c>
      <c r="F38" s="69">
        <f t="shared" si="0"/>
        <v>689.7</v>
      </c>
      <c r="G38" s="104">
        <f>G37+80</f>
        <v>24040</v>
      </c>
      <c r="H38" s="105">
        <f t="shared" si="1"/>
        <v>15073080</v>
      </c>
      <c r="I38" s="106">
        <f t="shared" si="7"/>
        <v>16278926</v>
      </c>
      <c r="J38" s="107">
        <f t="shared" si="6"/>
        <v>34000</v>
      </c>
      <c r="K38" s="106">
        <f t="shared" si="8"/>
        <v>2069100.0000000002</v>
      </c>
      <c r="L38" s="107" t="s">
        <v>51</v>
      </c>
    </row>
    <row r="39" spans="1:15" x14ac:dyDescent="0.3">
      <c r="A39" s="68">
        <v>40</v>
      </c>
      <c r="B39" s="69">
        <v>1502</v>
      </c>
      <c r="C39" s="69">
        <v>15</v>
      </c>
      <c r="D39" s="70" t="s">
        <v>16</v>
      </c>
      <c r="E39" s="70">
        <v>421</v>
      </c>
      <c r="F39" s="69">
        <f t="shared" si="0"/>
        <v>463.1</v>
      </c>
      <c r="G39" s="104">
        <f>G38</f>
        <v>24040</v>
      </c>
      <c r="H39" s="105">
        <f t="shared" si="1"/>
        <v>10120840</v>
      </c>
      <c r="I39" s="106">
        <f t="shared" si="7"/>
        <v>10930507</v>
      </c>
      <c r="J39" s="107">
        <f t="shared" si="6"/>
        <v>23000</v>
      </c>
      <c r="K39" s="106">
        <f t="shared" si="8"/>
        <v>1389300</v>
      </c>
      <c r="L39" s="107" t="s">
        <v>51</v>
      </c>
    </row>
    <row r="40" spans="1:15" x14ac:dyDescent="0.3">
      <c r="A40" s="68">
        <v>41</v>
      </c>
      <c r="B40" s="69">
        <v>1503</v>
      </c>
      <c r="C40" s="69">
        <v>15</v>
      </c>
      <c r="D40" s="70" t="s">
        <v>16</v>
      </c>
      <c r="E40" s="70">
        <v>441</v>
      </c>
      <c r="F40" s="69">
        <f t="shared" si="0"/>
        <v>485.1</v>
      </c>
      <c r="G40" s="104">
        <f>G39</f>
        <v>24040</v>
      </c>
      <c r="H40" s="105">
        <f t="shared" si="1"/>
        <v>10601640</v>
      </c>
      <c r="I40" s="106">
        <f t="shared" si="7"/>
        <v>11449771</v>
      </c>
      <c r="J40" s="107">
        <f t="shared" si="6"/>
        <v>24000</v>
      </c>
      <c r="K40" s="106">
        <f t="shared" si="8"/>
        <v>1455300</v>
      </c>
      <c r="L40" s="107" t="s">
        <v>51</v>
      </c>
    </row>
    <row r="41" spans="1:15" x14ac:dyDescent="0.3">
      <c r="A41" s="68">
        <v>42</v>
      </c>
      <c r="B41" s="69">
        <v>1504</v>
      </c>
      <c r="C41" s="69">
        <v>15</v>
      </c>
      <c r="D41" s="70" t="s">
        <v>13</v>
      </c>
      <c r="E41" s="70">
        <v>624</v>
      </c>
      <c r="F41" s="69">
        <f t="shared" si="0"/>
        <v>686.40000000000009</v>
      </c>
      <c r="G41" s="104">
        <f>G40</f>
        <v>24040</v>
      </c>
      <c r="H41" s="105">
        <f t="shared" si="1"/>
        <v>15000960</v>
      </c>
      <c r="I41" s="106">
        <f t="shared" si="7"/>
        <v>16201037</v>
      </c>
      <c r="J41" s="107">
        <f t="shared" si="6"/>
        <v>34000</v>
      </c>
      <c r="K41" s="106">
        <f t="shared" si="8"/>
        <v>2059200.0000000002</v>
      </c>
      <c r="L41" s="107" t="s">
        <v>51</v>
      </c>
      <c r="O41" s="19">
        <f>38+18</f>
        <v>56</v>
      </c>
    </row>
    <row r="42" spans="1:15" x14ac:dyDescent="0.3">
      <c r="A42" s="68">
        <v>43</v>
      </c>
      <c r="B42" s="69">
        <v>1601</v>
      </c>
      <c r="C42" s="69">
        <v>16</v>
      </c>
      <c r="D42" s="70" t="s">
        <v>13</v>
      </c>
      <c r="E42" s="70">
        <v>627</v>
      </c>
      <c r="F42" s="69">
        <f t="shared" si="0"/>
        <v>689.7</v>
      </c>
      <c r="G42" s="104">
        <f>G41+80</f>
        <v>24120</v>
      </c>
      <c r="H42" s="105">
        <f t="shared" si="1"/>
        <v>15123240</v>
      </c>
      <c r="I42" s="106">
        <f t="shared" si="7"/>
        <v>16333099</v>
      </c>
      <c r="J42" s="107">
        <f t="shared" si="6"/>
        <v>34000</v>
      </c>
      <c r="K42" s="106">
        <f t="shared" si="8"/>
        <v>2069100.0000000002</v>
      </c>
      <c r="L42" s="107" t="s">
        <v>51</v>
      </c>
    </row>
    <row r="43" spans="1:15" x14ac:dyDescent="0.3">
      <c r="A43" s="68">
        <v>44</v>
      </c>
      <c r="B43" s="69">
        <v>1602</v>
      </c>
      <c r="C43" s="69">
        <v>16</v>
      </c>
      <c r="D43" s="70" t="s">
        <v>16</v>
      </c>
      <c r="E43" s="70">
        <v>421</v>
      </c>
      <c r="F43" s="69">
        <f t="shared" si="0"/>
        <v>463.1</v>
      </c>
      <c r="G43" s="104">
        <f>G42</f>
        <v>24120</v>
      </c>
      <c r="H43" s="105">
        <f t="shared" si="1"/>
        <v>10154520</v>
      </c>
      <c r="I43" s="106">
        <f t="shared" si="7"/>
        <v>10966882</v>
      </c>
      <c r="J43" s="107">
        <f t="shared" si="6"/>
        <v>23000</v>
      </c>
      <c r="K43" s="106">
        <f t="shared" si="8"/>
        <v>1389300</v>
      </c>
      <c r="L43" s="107" t="s">
        <v>51</v>
      </c>
    </row>
    <row r="44" spans="1:15" x14ac:dyDescent="0.3">
      <c r="A44" s="68">
        <v>45</v>
      </c>
      <c r="B44" s="69">
        <v>1603</v>
      </c>
      <c r="C44" s="69">
        <v>16</v>
      </c>
      <c r="D44" s="70" t="s">
        <v>16</v>
      </c>
      <c r="E44" s="70">
        <v>441</v>
      </c>
      <c r="F44" s="69">
        <f t="shared" si="0"/>
        <v>485.1</v>
      </c>
      <c r="G44" s="104">
        <f>G43</f>
        <v>24120</v>
      </c>
      <c r="H44" s="105">
        <f t="shared" si="1"/>
        <v>10636920</v>
      </c>
      <c r="I44" s="106">
        <f t="shared" si="7"/>
        <v>11487874</v>
      </c>
      <c r="J44" s="107">
        <f t="shared" si="6"/>
        <v>24000</v>
      </c>
      <c r="K44" s="106">
        <f t="shared" si="8"/>
        <v>1455300</v>
      </c>
      <c r="L44" s="107" t="s">
        <v>51</v>
      </c>
    </row>
    <row r="45" spans="1:15" x14ac:dyDescent="0.3">
      <c r="A45" s="68">
        <v>46</v>
      </c>
      <c r="B45" s="69">
        <v>1604</v>
      </c>
      <c r="C45" s="69">
        <v>16</v>
      </c>
      <c r="D45" s="70" t="s">
        <v>13</v>
      </c>
      <c r="E45" s="70">
        <v>624</v>
      </c>
      <c r="F45" s="69">
        <f t="shared" si="0"/>
        <v>686.40000000000009</v>
      </c>
      <c r="G45" s="104">
        <f>G44</f>
        <v>24120</v>
      </c>
      <c r="H45" s="105">
        <f t="shared" si="1"/>
        <v>15050880</v>
      </c>
      <c r="I45" s="106">
        <f t="shared" si="7"/>
        <v>16254950</v>
      </c>
      <c r="J45" s="107">
        <f t="shared" si="6"/>
        <v>34000</v>
      </c>
      <c r="K45" s="106">
        <f t="shared" si="8"/>
        <v>2059200.0000000002</v>
      </c>
      <c r="L45" s="107" t="s">
        <v>51</v>
      </c>
    </row>
    <row r="46" spans="1:15" x14ac:dyDescent="0.3">
      <c r="A46" s="68">
        <v>47</v>
      </c>
      <c r="B46" s="69">
        <v>1701</v>
      </c>
      <c r="C46" s="69">
        <v>17</v>
      </c>
      <c r="D46" s="70" t="s">
        <v>13</v>
      </c>
      <c r="E46" s="70">
        <v>627</v>
      </c>
      <c r="F46" s="69">
        <f t="shared" si="0"/>
        <v>689.7</v>
      </c>
      <c r="G46" s="104">
        <f>G45+80</f>
        <v>24200</v>
      </c>
      <c r="H46" s="105">
        <f t="shared" si="1"/>
        <v>15173400</v>
      </c>
      <c r="I46" s="106">
        <f t="shared" si="7"/>
        <v>16387272</v>
      </c>
      <c r="J46" s="107">
        <f t="shared" si="6"/>
        <v>34000</v>
      </c>
      <c r="K46" s="106">
        <f t="shared" si="8"/>
        <v>2069100.0000000002</v>
      </c>
      <c r="L46" s="107" t="s">
        <v>51</v>
      </c>
    </row>
    <row r="47" spans="1:15" x14ac:dyDescent="0.3">
      <c r="A47" s="68">
        <v>48</v>
      </c>
      <c r="B47" s="69">
        <v>1702</v>
      </c>
      <c r="C47" s="69">
        <v>17</v>
      </c>
      <c r="D47" s="70" t="s">
        <v>16</v>
      </c>
      <c r="E47" s="70">
        <v>421</v>
      </c>
      <c r="F47" s="69">
        <f t="shared" si="0"/>
        <v>463.1</v>
      </c>
      <c r="G47" s="104">
        <f>G46</f>
        <v>24200</v>
      </c>
      <c r="H47" s="105">
        <f t="shared" si="1"/>
        <v>10188200</v>
      </c>
      <c r="I47" s="106">
        <f t="shared" si="7"/>
        <v>11003256</v>
      </c>
      <c r="J47" s="107">
        <f t="shared" si="6"/>
        <v>23000</v>
      </c>
      <c r="K47" s="106">
        <f t="shared" si="8"/>
        <v>1389300</v>
      </c>
      <c r="L47" s="107" t="s">
        <v>51</v>
      </c>
    </row>
    <row r="48" spans="1:15" x14ac:dyDescent="0.3">
      <c r="A48" s="68">
        <v>49</v>
      </c>
      <c r="B48" s="69">
        <v>1703</v>
      </c>
      <c r="C48" s="69">
        <v>17</v>
      </c>
      <c r="D48" s="70" t="s">
        <v>16</v>
      </c>
      <c r="E48" s="70">
        <v>441</v>
      </c>
      <c r="F48" s="69">
        <f t="shared" si="0"/>
        <v>485.1</v>
      </c>
      <c r="G48" s="104">
        <f>G47</f>
        <v>24200</v>
      </c>
      <c r="H48" s="105">
        <f t="shared" si="1"/>
        <v>10672200</v>
      </c>
      <c r="I48" s="106">
        <f t="shared" si="7"/>
        <v>11525976</v>
      </c>
      <c r="J48" s="107">
        <f t="shared" si="6"/>
        <v>24000</v>
      </c>
      <c r="K48" s="106">
        <f t="shared" si="8"/>
        <v>1455300</v>
      </c>
      <c r="L48" s="107" t="s">
        <v>51</v>
      </c>
    </row>
    <row r="49" spans="1:14" x14ac:dyDescent="0.3">
      <c r="A49" s="68">
        <v>50</v>
      </c>
      <c r="B49" s="69">
        <v>1704</v>
      </c>
      <c r="C49" s="69">
        <v>17</v>
      </c>
      <c r="D49" s="70" t="s">
        <v>13</v>
      </c>
      <c r="E49" s="70">
        <v>624</v>
      </c>
      <c r="F49" s="69">
        <f t="shared" si="0"/>
        <v>686.40000000000009</v>
      </c>
      <c r="G49" s="104">
        <f>G48</f>
        <v>24200</v>
      </c>
      <c r="H49" s="105">
        <f t="shared" si="1"/>
        <v>15100800</v>
      </c>
      <c r="I49" s="106">
        <f t="shared" si="7"/>
        <v>16308864</v>
      </c>
      <c r="J49" s="107">
        <f t="shared" si="6"/>
        <v>34000</v>
      </c>
      <c r="K49" s="106">
        <f t="shared" si="8"/>
        <v>2059200.0000000002</v>
      </c>
      <c r="L49" s="107" t="s">
        <v>51</v>
      </c>
    </row>
    <row r="50" spans="1:14" x14ac:dyDescent="0.3">
      <c r="A50" s="68">
        <v>51</v>
      </c>
      <c r="B50" s="69">
        <v>1801</v>
      </c>
      <c r="C50" s="69">
        <v>18</v>
      </c>
      <c r="D50" s="70" t="s">
        <v>13</v>
      </c>
      <c r="E50" s="70">
        <v>627</v>
      </c>
      <c r="F50" s="69">
        <f t="shared" si="0"/>
        <v>689.7</v>
      </c>
      <c r="G50" s="104">
        <f>G49+80</f>
        <v>24280</v>
      </c>
      <c r="H50" s="105">
        <f t="shared" si="1"/>
        <v>15223560</v>
      </c>
      <c r="I50" s="106">
        <f t="shared" si="7"/>
        <v>16441445</v>
      </c>
      <c r="J50" s="107">
        <f t="shared" si="6"/>
        <v>34500</v>
      </c>
      <c r="K50" s="106">
        <f t="shared" si="8"/>
        <v>2069100.0000000002</v>
      </c>
      <c r="L50" s="107" t="s">
        <v>51</v>
      </c>
    </row>
    <row r="51" spans="1:14" x14ac:dyDescent="0.3">
      <c r="A51" s="68">
        <v>52</v>
      </c>
      <c r="B51" s="69">
        <v>1802</v>
      </c>
      <c r="C51" s="69">
        <v>18</v>
      </c>
      <c r="D51" s="70" t="s">
        <v>16</v>
      </c>
      <c r="E51" s="70">
        <v>421</v>
      </c>
      <c r="F51" s="69">
        <f t="shared" si="0"/>
        <v>463.1</v>
      </c>
      <c r="G51" s="104">
        <f>G50</f>
        <v>24280</v>
      </c>
      <c r="H51" s="105">
        <f t="shared" si="1"/>
        <v>10221880</v>
      </c>
      <c r="I51" s="106">
        <f t="shared" si="7"/>
        <v>11039630</v>
      </c>
      <c r="J51" s="107">
        <f t="shared" si="6"/>
        <v>23000</v>
      </c>
      <c r="K51" s="106">
        <f t="shared" si="8"/>
        <v>1389300</v>
      </c>
      <c r="L51" s="107" t="s">
        <v>51</v>
      </c>
    </row>
    <row r="52" spans="1:14" x14ac:dyDescent="0.3">
      <c r="A52" s="68">
        <v>53</v>
      </c>
      <c r="B52" s="69">
        <v>1803</v>
      </c>
      <c r="C52" s="69">
        <v>18</v>
      </c>
      <c r="D52" s="70" t="s">
        <v>16</v>
      </c>
      <c r="E52" s="70">
        <v>441</v>
      </c>
      <c r="F52" s="69">
        <f t="shared" si="0"/>
        <v>485.1</v>
      </c>
      <c r="G52" s="104">
        <f>G51</f>
        <v>24280</v>
      </c>
      <c r="H52" s="105">
        <f t="shared" si="1"/>
        <v>10707480</v>
      </c>
      <c r="I52" s="106">
        <f t="shared" si="7"/>
        <v>11564078</v>
      </c>
      <c r="J52" s="107">
        <f t="shared" si="6"/>
        <v>24000</v>
      </c>
      <c r="K52" s="106">
        <f t="shared" si="8"/>
        <v>1455300</v>
      </c>
      <c r="L52" s="107" t="s">
        <v>51</v>
      </c>
    </row>
    <row r="53" spans="1:14" x14ac:dyDescent="0.3">
      <c r="A53" s="68">
        <v>54</v>
      </c>
      <c r="B53" s="69">
        <v>1804</v>
      </c>
      <c r="C53" s="69">
        <v>18</v>
      </c>
      <c r="D53" s="70" t="s">
        <v>13</v>
      </c>
      <c r="E53" s="70">
        <v>624</v>
      </c>
      <c r="F53" s="69">
        <f t="shared" si="0"/>
        <v>686.40000000000009</v>
      </c>
      <c r="G53" s="104">
        <f>G52</f>
        <v>24280</v>
      </c>
      <c r="H53" s="105">
        <f t="shared" si="1"/>
        <v>15150720</v>
      </c>
      <c r="I53" s="106">
        <f t="shared" si="7"/>
        <v>16362778</v>
      </c>
      <c r="J53" s="107">
        <f t="shared" si="6"/>
        <v>34000</v>
      </c>
      <c r="K53" s="106">
        <f t="shared" si="8"/>
        <v>2059200.0000000002</v>
      </c>
      <c r="L53" s="107" t="s">
        <v>51</v>
      </c>
    </row>
    <row r="54" spans="1:14" x14ac:dyDescent="0.3">
      <c r="A54" s="71" t="s">
        <v>3</v>
      </c>
      <c r="B54" s="71"/>
      <c r="C54" s="71"/>
      <c r="D54" s="71"/>
      <c r="E54" s="47">
        <f t="shared" ref="E54:F54" si="9">SUM(E36:E53)</f>
        <v>9500</v>
      </c>
      <c r="F54" s="45">
        <f t="shared" si="9"/>
        <v>10450.000000000004</v>
      </c>
      <c r="G54" s="64"/>
      <c r="H54" s="91">
        <f>SUM(H36:H53)</f>
        <v>229310400</v>
      </c>
      <c r="I54" s="91">
        <f>SUM(I36:I53)</f>
        <v>247655232</v>
      </c>
      <c r="J54" s="87"/>
      <c r="K54" s="93">
        <f>SUM(K36:K53)</f>
        <v>31350000</v>
      </c>
      <c r="L54" s="108"/>
    </row>
    <row r="55" spans="1:14" x14ac:dyDescent="0.3">
      <c r="A55" s="48"/>
      <c r="B55" s="48"/>
      <c r="C55" s="48"/>
      <c r="D55" s="48"/>
      <c r="E55" s="49"/>
      <c r="F55" s="49"/>
      <c r="G55" s="109"/>
      <c r="H55" s="110"/>
      <c r="I55" s="110"/>
      <c r="J55" s="111"/>
      <c r="K55" s="112"/>
    </row>
    <row r="56" spans="1:14" x14ac:dyDescent="0.3">
      <c r="H56" s="113"/>
    </row>
    <row r="59" spans="1:14" x14ac:dyDescent="0.3">
      <c r="M59" s="19">
        <v>42.14</v>
      </c>
      <c r="N59" s="19">
        <f t="shared" ref="N59:N60" si="10">M59*10.764</f>
        <v>453.59495999999996</v>
      </c>
    </row>
    <row r="60" spans="1:14" x14ac:dyDescent="0.3">
      <c r="M60" s="19">
        <v>64.05</v>
      </c>
      <c r="N60" s="19">
        <f t="shared" si="10"/>
        <v>689.43419999999992</v>
      </c>
    </row>
    <row r="61" spans="1:14" x14ac:dyDescent="0.3">
      <c r="M61" s="19">
        <v>76.900000000000006</v>
      </c>
      <c r="N61" s="19">
        <f>M61*10.764</f>
        <v>827.75160000000005</v>
      </c>
    </row>
    <row r="62" spans="1:14" x14ac:dyDescent="0.3">
      <c r="M62" s="19">
        <v>72.989999999999995</v>
      </c>
      <c r="N62" s="19">
        <f>M62*10.764</f>
        <v>785.66435999999987</v>
      </c>
    </row>
  </sheetData>
  <mergeCells count="3">
    <mergeCell ref="A28:D28"/>
    <mergeCell ref="A34:K34"/>
    <mergeCell ref="A54:D5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5363-6BEA-47E4-B798-0FE542C83613}">
  <dimension ref="A1:O44"/>
  <sheetViews>
    <sheetView zoomScale="145" zoomScaleNormal="145" workbookViewId="0">
      <selection activeCell="E14" sqref="E14:F14"/>
    </sheetView>
  </sheetViews>
  <sheetFormatPr defaultRowHeight="16.5" x14ac:dyDescent="0.3"/>
  <cols>
    <col min="1" max="1" width="4.28515625" style="50" customWidth="1"/>
    <col min="2" max="2" width="5.42578125" style="51" customWidth="1"/>
    <col min="3" max="3" width="5" style="51" customWidth="1"/>
    <col min="4" max="4" width="6.85546875" style="51" customWidth="1"/>
    <col min="5" max="5" width="8.5703125" style="52" customWidth="1"/>
    <col min="6" max="6" width="7.7109375" style="53" customWidth="1"/>
    <col min="7" max="7" width="8.5703125" style="4" customWidth="1"/>
    <col min="8" max="8" width="12.42578125" style="4" customWidth="1"/>
    <col min="9" max="9" width="13.42578125" style="4" customWidth="1"/>
    <col min="10" max="10" width="10.42578125" style="4" customWidth="1"/>
    <col min="11" max="11" width="11.5703125" style="4" customWidth="1"/>
    <col min="12" max="12" width="10.42578125" style="4" bestFit="1" customWidth="1"/>
    <col min="13" max="13" width="10.28515625" style="19" bestFit="1" customWidth="1"/>
    <col min="14" max="14" width="9.85546875" style="19" bestFit="1" customWidth="1"/>
    <col min="15" max="16384" width="9.140625" style="19"/>
  </cols>
  <sheetData>
    <row r="1" spans="1:13" ht="57.75" customHeight="1" x14ac:dyDescent="0.3">
      <c r="A1" s="60" t="s">
        <v>1</v>
      </c>
      <c r="B1" s="61" t="s">
        <v>0</v>
      </c>
      <c r="C1" s="62" t="s">
        <v>2</v>
      </c>
      <c r="D1" s="62" t="s">
        <v>12</v>
      </c>
      <c r="E1" s="62" t="s">
        <v>33</v>
      </c>
      <c r="F1" s="62" t="s">
        <v>11</v>
      </c>
      <c r="G1" s="81" t="s">
        <v>23</v>
      </c>
      <c r="H1" s="61" t="s">
        <v>24</v>
      </c>
      <c r="I1" s="82" t="s">
        <v>32</v>
      </c>
      <c r="J1" s="83" t="s">
        <v>25</v>
      </c>
      <c r="K1" s="83" t="s">
        <v>26</v>
      </c>
      <c r="L1" s="83" t="s">
        <v>50</v>
      </c>
    </row>
    <row r="2" spans="1:13" x14ac:dyDescent="0.3">
      <c r="A2" s="63">
        <v>1</v>
      </c>
      <c r="B2" s="59">
        <v>104</v>
      </c>
      <c r="C2" s="59">
        <v>1</v>
      </c>
      <c r="D2" s="59" t="s">
        <v>13</v>
      </c>
      <c r="E2" s="59">
        <v>626</v>
      </c>
      <c r="F2" s="59">
        <f t="shared" ref="F2:F35" si="0">E2*1.1</f>
        <v>688.6</v>
      </c>
      <c r="G2" s="84" t="e">
        <f>#REF!</f>
        <v>#REF!</v>
      </c>
      <c r="H2" s="85">
        <v>0</v>
      </c>
      <c r="I2" s="86">
        <f t="shared" ref="I2:I13" si="1">ROUND(H2*1.06,0)</f>
        <v>0</v>
      </c>
      <c r="J2" s="87">
        <f t="shared" ref="J2:J13" si="2">MROUND((I2*0.025/12),500)</f>
        <v>0</v>
      </c>
      <c r="K2" s="88">
        <f t="shared" ref="K2:K13" si="3">F2*3000</f>
        <v>2065800</v>
      </c>
      <c r="L2" s="87" t="s">
        <v>52</v>
      </c>
      <c r="M2" s="25"/>
    </row>
    <row r="3" spans="1:13" x14ac:dyDescent="0.3">
      <c r="A3" s="63">
        <v>2</v>
      </c>
      <c r="B3" s="59">
        <v>401</v>
      </c>
      <c r="C3" s="59">
        <v>4</v>
      </c>
      <c r="D3" s="59" t="s">
        <v>13</v>
      </c>
      <c r="E3" s="59">
        <v>627</v>
      </c>
      <c r="F3" s="59">
        <f t="shared" si="0"/>
        <v>689.7</v>
      </c>
      <c r="G3" s="84" t="e">
        <f>#REF!+80</f>
        <v>#REF!</v>
      </c>
      <c r="H3" s="85">
        <v>0</v>
      </c>
      <c r="I3" s="86">
        <f t="shared" si="1"/>
        <v>0</v>
      </c>
      <c r="J3" s="87">
        <f t="shared" si="2"/>
        <v>0</v>
      </c>
      <c r="K3" s="88">
        <f t="shared" si="3"/>
        <v>2069100.0000000002</v>
      </c>
      <c r="L3" s="87" t="s">
        <v>52</v>
      </c>
      <c r="M3" s="25"/>
    </row>
    <row r="4" spans="1:13" x14ac:dyDescent="0.3">
      <c r="A4" s="63">
        <v>3</v>
      </c>
      <c r="B4" s="59">
        <v>501</v>
      </c>
      <c r="C4" s="59">
        <v>5</v>
      </c>
      <c r="D4" s="59" t="s">
        <v>13</v>
      </c>
      <c r="E4" s="59">
        <v>627</v>
      </c>
      <c r="F4" s="59">
        <f t="shared" si="0"/>
        <v>689.7</v>
      </c>
      <c r="G4" s="84" t="e">
        <f>#REF!+80</f>
        <v>#REF!</v>
      </c>
      <c r="H4" s="85">
        <v>0</v>
      </c>
      <c r="I4" s="86">
        <f t="shared" si="1"/>
        <v>0</v>
      </c>
      <c r="J4" s="87">
        <f t="shared" si="2"/>
        <v>0</v>
      </c>
      <c r="K4" s="88">
        <f t="shared" si="3"/>
        <v>2069100.0000000002</v>
      </c>
      <c r="L4" s="87" t="s">
        <v>52</v>
      </c>
      <c r="M4" s="25"/>
    </row>
    <row r="5" spans="1:13" x14ac:dyDescent="0.3">
      <c r="A5" s="63">
        <v>4</v>
      </c>
      <c r="B5" s="59">
        <v>601</v>
      </c>
      <c r="C5" s="59">
        <v>6</v>
      </c>
      <c r="D5" s="59" t="s">
        <v>13</v>
      </c>
      <c r="E5" s="59">
        <v>627</v>
      </c>
      <c r="F5" s="59">
        <f t="shared" si="0"/>
        <v>689.7</v>
      </c>
      <c r="G5" s="84" t="e">
        <f>#REF!+80</f>
        <v>#REF!</v>
      </c>
      <c r="H5" s="85">
        <v>0</v>
      </c>
      <c r="I5" s="86">
        <f t="shared" si="1"/>
        <v>0</v>
      </c>
      <c r="J5" s="87">
        <f t="shared" si="2"/>
        <v>0</v>
      </c>
      <c r="K5" s="88">
        <f t="shared" si="3"/>
        <v>2069100.0000000002</v>
      </c>
      <c r="L5" s="87" t="s">
        <v>52</v>
      </c>
      <c r="M5" s="25"/>
    </row>
    <row r="6" spans="1:13" x14ac:dyDescent="0.3">
      <c r="A6" s="63">
        <v>5</v>
      </c>
      <c r="B6" s="59">
        <v>602</v>
      </c>
      <c r="C6" s="59">
        <v>6</v>
      </c>
      <c r="D6" s="59" t="s">
        <v>16</v>
      </c>
      <c r="E6" s="59">
        <v>421</v>
      </c>
      <c r="F6" s="59">
        <f t="shared" si="0"/>
        <v>463.1</v>
      </c>
      <c r="G6" s="84" t="e">
        <f>G5</f>
        <v>#REF!</v>
      </c>
      <c r="H6" s="85">
        <v>0</v>
      </c>
      <c r="I6" s="86">
        <f t="shared" si="1"/>
        <v>0</v>
      </c>
      <c r="J6" s="87">
        <f t="shared" si="2"/>
        <v>0</v>
      </c>
      <c r="K6" s="88">
        <f t="shared" si="3"/>
        <v>1389300</v>
      </c>
      <c r="L6" s="87" t="s">
        <v>52</v>
      </c>
      <c r="M6" s="25"/>
    </row>
    <row r="7" spans="1:13" x14ac:dyDescent="0.3">
      <c r="A7" s="63">
        <v>6</v>
      </c>
      <c r="B7" s="59">
        <v>701</v>
      </c>
      <c r="C7" s="59">
        <v>7</v>
      </c>
      <c r="D7" s="59" t="s">
        <v>13</v>
      </c>
      <c r="E7" s="59">
        <v>627</v>
      </c>
      <c r="F7" s="59">
        <f t="shared" si="0"/>
        <v>689.7</v>
      </c>
      <c r="G7" s="84" t="e">
        <f>#REF!+80</f>
        <v>#REF!</v>
      </c>
      <c r="H7" s="85">
        <v>0</v>
      </c>
      <c r="I7" s="86">
        <f t="shared" si="1"/>
        <v>0</v>
      </c>
      <c r="J7" s="87">
        <f t="shared" si="2"/>
        <v>0</v>
      </c>
      <c r="K7" s="88">
        <f t="shared" si="3"/>
        <v>2069100.0000000002</v>
      </c>
      <c r="L7" s="87" t="s">
        <v>52</v>
      </c>
      <c r="M7" s="25"/>
    </row>
    <row r="8" spans="1:13" x14ac:dyDescent="0.3">
      <c r="A8" s="63">
        <v>7</v>
      </c>
      <c r="B8" s="59">
        <v>801</v>
      </c>
      <c r="C8" s="59">
        <v>8</v>
      </c>
      <c r="D8" s="59" t="s">
        <v>13</v>
      </c>
      <c r="E8" s="59">
        <v>681</v>
      </c>
      <c r="F8" s="59">
        <f t="shared" si="0"/>
        <v>749.1</v>
      </c>
      <c r="G8" s="84" t="e">
        <f>#REF!+80</f>
        <v>#REF!</v>
      </c>
      <c r="H8" s="85">
        <v>0</v>
      </c>
      <c r="I8" s="86">
        <f t="shared" si="1"/>
        <v>0</v>
      </c>
      <c r="J8" s="87">
        <f t="shared" si="2"/>
        <v>0</v>
      </c>
      <c r="K8" s="88">
        <f t="shared" si="3"/>
        <v>2247300</v>
      </c>
      <c r="L8" s="87" t="s">
        <v>52</v>
      </c>
      <c r="M8" s="25"/>
    </row>
    <row r="9" spans="1:13" x14ac:dyDescent="0.3">
      <c r="A9" s="63">
        <v>8</v>
      </c>
      <c r="B9" s="59">
        <v>802</v>
      </c>
      <c r="C9" s="59">
        <v>8</v>
      </c>
      <c r="D9" s="59" t="s">
        <v>16</v>
      </c>
      <c r="E9" s="59">
        <v>421</v>
      </c>
      <c r="F9" s="59">
        <f t="shared" si="0"/>
        <v>463.1</v>
      </c>
      <c r="G9" s="84" t="e">
        <f>G8</f>
        <v>#REF!</v>
      </c>
      <c r="H9" s="85">
        <v>0</v>
      </c>
      <c r="I9" s="86">
        <f t="shared" si="1"/>
        <v>0</v>
      </c>
      <c r="J9" s="87">
        <f t="shared" si="2"/>
        <v>0</v>
      </c>
      <c r="K9" s="88">
        <f t="shared" si="3"/>
        <v>1389300</v>
      </c>
      <c r="L9" s="87" t="s">
        <v>52</v>
      </c>
      <c r="M9" s="25"/>
    </row>
    <row r="10" spans="1:13" ht="17.25" customHeight="1" x14ac:dyDescent="0.3">
      <c r="A10" s="63">
        <v>9</v>
      </c>
      <c r="B10" s="59">
        <v>901</v>
      </c>
      <c r="C10" s="59">
        <v>9</v>
      </c>
      <c r="D10" s="59" t="s">
        <v>13</v>
      </c>
      <c r="E10" s="59">
        <v>627</v>
      </c>
      <c r="F10" s="59">
        <f t="shared" si="0"/>
        <v>689.7</v>
      </c>
      <c r="G10" s="84" t="e">
        <f>G9+80</f>
        <v>#REF!</v>
      </c>
      <c r="H10" s="85">
        <v>0</v>
      </c>
      <c r="I10" s="86">
        <f t="shared" si="1"/>
        <v>0</v>
      </c>
      <c r="J10" s="87">
        <f t="shared" si="2"/>
        <v>0</v>
      </c>
      <c r="K10" s="88">
        <f t="shared" si="3"/>
        <v>2069100.0000000002</v>
      </c>
      <c r="L10" s="87" t="s">
        <v>52</v>
      </c>
    </row>
    <row r="11" spans="1:13" x14ac:dyDescent="0.3">
      <c r="A11" s="63">
        <v>10</v>
      </c>
      <c r="B11" s="59">
        <v>902</v>
      </c>
      <c r="C11" s="59">
        <v>9</v>
      </c>
      <c r="D11" s="59" t="s">
        <v>16</v>
      </c>
      <c r="E11" s="59">
        <v>421</v>
      </c>
      <c r="F11" s="59">
        <f t="shared" si="0"/>
        <v>463.1</v>
      </c>
      <c r="G11" s="84" t="e">
        <f>G10</f>
        <v>#REF!</v>
      </c>
      <c r="H11" s="85">
        <v>0</v>
      </c>
      <c r="I11" s="86">
        <f t="shared" si="1"/>
        <v>0</v>
      </c>
      <c r="J11" s="87">
        <f t="shared" si="2"/>
        <v>0</v>
      </c>
      <c r="K11" s="88">
        <f t="shared" si="3"/>
        <v>1389300</v>
      </c>
      <c r="L11" s="87" t="s">
        <v>52</v>
      </c>
    </row>
    <row r="12" spans="1:13" x14ac:dyDescent="0.3">
      <c r="A12" s="63">
        <v>11</v>
      </c>
      <c r="B12" s="59">
        <v>1002</v>
      </c>
      <c r="C12" s="59">
        <v>10</v>
      </c>
      <c r="D12" s="59" t="s">
        <v>16</v>
      </c>
      <c r="E12" s="59">
        <v>421</v>
      </c>
      <c r="F12" s="59">
        <f t="shared" si="0"/>
        <v>463.1</v>
      </c>
      <c r="G12" s="84" t="e">
        <f>#REF!</f>
        <v>#REF!</v>
      </c>
      <c r="H12" s="85">
        <v>0</v>
      </c>
      <c r="I12" s="86">
        <f t="shared" si="1"/>
        <v>0</v>
      </c>
      <c r="J12" s="87">
        <f t="shared" si="2"/>
        <v>0</v>
      </c>
      <c r="K12" s="88">
        <f t="shared" si="3"/>
        <v>1389300</v>
      </c>
      <c r="L12" s="87" t="s">
        <v>52</v>
      </c>
    </row>
    <row r="13" spans="1:13" x14ac:dyDescent="0.3">
      <c r="A13" s="63">
        <v>12</v>
      </c>
      <c r="B13" s="59">
        <v>1101</v>
      </c>
      <c r="C13" s="59">
        <v>11</v>
      </c>
      <c r="D13" s="59" t="s">
        <v>13</v>
      </c>
      <c r="E13" s="59">
        <v>627</v>
      </c>
      <c r="F13" s="59">
        <f t="shared" si="0"/>
        <v>689.7</v>
      </c>
      <c r="G13" s="84" t="e">
        <f>#REF!+80</f>
        <v>#REF!</v>
      </c>
      <c r="H13" s="85">
        <v>0</v>
      </c>
      <c r="I13" s="86">
        <f t="shared" si="1"/>
        <v>0</v>
      </c>
      <c r="J13" s="87">
        <f t="shared" si="2"/>
        <v>0</v>
      </c>
      <c r="K13" s="88">
        <f t="shared" si="3"/>
        <v>2069100.0000000002</v>
      </c>
      <c r="L13" s="87" t="s">
        <v>52</v>
      </c>
    </row>
    <row r="14" spans="1:13" s="14" customFormat="1" x14ac:dyDescent="0.3">
      <c r="A14" s="75" t="s">
        <v>3</v>
      </c>
      <c r="B14" s="76"/>
      <c r="C14" s="76"/>
      <c r="D14" s="77"/>
      <c r="E14" s="64">
        <f>SUM(E2:E13)</f>
        <v>6753</v>
      </c>
      <c r="F14" s="64">
        <f>SUM(F2:F13)</f>
        <v>7428.3000000000011</v>
      </c>
      <c r="G14" s="89"/>
      <c r="H14" s="90">
        <f>SUM(H2:H13)</f>
        <v>0</v>
      </c>
      <c r="I14" s="91">
        <f>SUM(I2:I13)</f>
        <v>0</v>
      </c>
      <c r="J14" s="92"/>
      <c r="K14" s="93">
        <f>SUM(K2:K13)</f>
        <v>22284900</v>
      </c>
      <c r="L14" s="94"/>
    </row>
    <row r="15" spans="1:13" s="14" customFormat="1" x14ac:dyDescent="0.3">
      <c r="A15" s="43"/>
      <c r="B15" s="44"/>
      <c r="C15" s="44"/>
      <c r="D15" s="44"/>
      <c r="E15" s="46"/>
      <c r="F15" s="46"/>
      <c r="G15" s="95"/>
      <c r="H15" s="96"/>
      <c r="I15" s="97"/>
      <c r="J15" s="98"/>
      <c r="K15" s="99"/>
      <c r="L15" s="94"/>
    </row>
    <row r="16" spans="1:13" x14ac:dyDescent="0.3">
      <c r="A16" s="72" t="s">
        <v>18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</row>
    <row r="17" spans="1:15" ht="57" customHeight="1" x14ac:dyDescent="0.3">
      <c r="A17" s="65" t="s">
        <v>1</v>
      </c>
      <c r="B17" s="66" t="s">
        <v>0</v>
      </c>
      <c r="C17" s="67" t="s">
        <v>2</v>
      </c>
      <c r="D17" s="67" t="s">
        <v>12</v>
      </c>
      <c r="E17" s="67" t="s">
        <v>53</v>
      </c>
      <c r="F17" s="67" t="s">
        <v>11</v>
      </c>
      <c r="G17" s="100" t="s">
        <v>23</v>
      </c>
      <c r="H17" s="101" t="s">
        <v>24</v>
      </c>
      <c r="I17" s="102" t="s">
        <v>32</v>
      </c>
      <c r="J17" s="103" t="s">
        <v>25</v>
      </c>
      <c r="K17" s="103" t="s">
        <v>26</v>
      </c>
      <c r="L17" s="103" t="s">
        <v>50</v>
      </c>
    </row>
    <row r="18" spans="1:15" x14ac:dyDescent="0.3">
      <c r="A18" s="68">
        <v>37</v>
      </c>
      <c r="B18" s="69">
        <v>1401</v>
      </c>
      <c r="C18" s="69">
        <v>14</v>
      </c>
      <c r="D18" s="70" t="s">
        <v>13</v>
      </c>
      <c r="E18" s="70">
        <v>627</v>
      </c>
      <c r="F18" s="69">
        <f t="shared" si="0"/>
        <v>689.7</v>
      </c>
      <c r="G18" s="104" t="e">
        <f>#REF!</f>
        <v>#REF!</v>
      </c>
      <c r="H18" s="105" t="e">
        <f t="shared" ref="H18:H35" si="4">E18*G18</f>
        <v>#REF!</v>
      </c>
      <c r="I18" s="106" t="e">
        <f>ROUND(H18*1.08,0)</f>
        <v>#REF!</v>
      </c>
      <c r="J18" s="107" t="e">
        <f t="shared" ref="J18:J35" si="5">MROUND((I18*0.025/12),500)</f>
        <v>#REF!</v>
      </c>
      <c r="K18" s="106">
        <f>F18*3000</f>
        <v>2069100.0000000002</v>
      </c>
      <c r="L18" s="107" t="s">
        <v>51</v>
      </c>
    </row>
    <row r="19" spans="1:15" x14ac:dyDescent="0.3">
      <c r="A19" s="68">
        <v>38</v>
      </c>
      <c r="B19" s="69">
        <v>1402</v>
      </c>
      <c r="C19" s="69">
        <v>14</v>
      </c>
      <c r="D19" s="70" t="s">
        <v>16</v>
      </c>
      <c r="E19" s="70">
        <v>421</v>
      </c>
      <c r="F19" s="69">
        <f t="shared" si="0"/>
        <v>463.1</v>
      </c>
      <c r="G19" s="104" t="e">
        <f>G18</f>
        <v>#REF!</v>
      </c>
      <c r="H19" s="105" t="e">
        <f t="shared" si="4"/>
        <v>#REF!</v>
      </c>
      <c r="I19" s="106" t="e">
        <f t="shared" ref="I19:I35" si="6">ROUND(H19*1.08,0)</f>
        <v>#REF!</v>
      </c>
      <c r="J19" s="107" t="e">
        <f t="shared" si="5"/>
        <v>#REF!</v>
      </c>
      <c r="K19" s="106">
        <f t="shared" ref="K19:K35" si="7">F19*3000</f>
        <v>1389300</v>
      </c>
      <c r="L19" s="107" t="s">
        <v>51</v>
      </c>
    </row>
    <row r="20" spans="1:15" x14ac:dyDescent="0.3">
      <c r="A20" s="68">
        <v>39</v>
      </c>
      <c r="B20" s="69">
        <v>1501</v>
      </c>
      <c r="C20" s="69">
        <v>15</v>
      </c>
      <c r="D20" s="70" t="s">
        <v>13</v>
      </c>
      <c r="E20" s="70">
        <v>627</v>
      </c>
      <c r="F20" s="69">
        <f t="shared" si="0"/>
        <v>689.7</v>
      </c>
      <c r="G20" s="104" t="e">
        <f>G19+80</f>
        <v>#REF!</v>
      </c>
      <c r="H20" s="105" t="e">
        <f t="shared" si="4"/>
        <v>#REF!</v>
      </c>
      <c r="I20" s="106" t="e">
        <f t="shared" si="6"/>
        <v>#REF!</v>
      </c>
      <c r="J20" s="107" t="e">
        <f t="shared" si="5"/>
        <v>#REF!</v>
      </c>
      <c r="K20" s="106">
        <f t="shared" si="7"/>
        <v>2069100.0000000002</v>
      </c>
      <c r="L20" s="107" t="s">
        <v>51</v>
      </c>
    </row>
    <row r="21" spans="1:15" x14ac:dyDescent="0.3">
      <c r="A21" s="68">
        <v>40</v>
      </c>
      <c r="B21" s="69">
        <v>1502</v>
      </c>
      <c r="C21" s="69">
        <v>15</v>
      </c>
      <c r="D21" s="70" t="s">
        <v>16</v>
      </c>
      <c r="E21" s="70">
        <v>421</v>
      </c>
      <c r="F21" s="69">
        <f t="shared" si="0"/>
        <v>463.1</v>
      </c>
      <c r="G21" s="104" t="e">
        <f>G20</f>
        <v>#REF!</v>
      </c>
      <c r="H21" s="105" t="e">
        <f t="shared" si="4"/>
        <v>#REF!</v>
      </c>
      <c r="I21" s="106" t="e">
        <f t="shared" si="6"/>
        <v>#REF!</v>
      </c>
      <c r="J21" s="107" t="e">
        <f t="shared" si="5"/>
        <v>#REF!</v>
      </c>
      <c r="K21" s="106">
        <f t="shared" si="7"/>
        <v>1389300</v>
      </c>
      <c r="L21" s="107" t="s">
        <v>51</v>
      </c>
    </row>
    <row r="22" spans="1:15" x14ac:dyDescent="0.3">
      <c r="A22" s="68">
        <v>41</v>
      </c>
      <c r="B22" s="69">
        <v>1503</v>
      </c>
      <c r="C22" s="69">
        <v>15</v>
      </c>
      <c r="D22" s="70" t="s">
        <v>16</v>
      </c>
      <c r="E22" s="70">
        <v>441</v>
      </c>
      <c r="F22" s="69">
        <f t="shared" si="0"/>
        <v>485.1</v>
      </c>
      <c r="G22" s="104" t="e">
        <f>G21</f>
        <v>#REF!</v>
      </c>
      <c r="H22" s="105" t="e">
        <f t="shared" si="4"/>
        <v>#REF!</v>
      </c>
      <c r="I22" s="106" t="e">
        <f t="shared" si="6"/>
        <v>#REF!</v>
      </c>
      <c r="J22" s="107" t="e">
        <f t="shared" si="5"/>
        <v>#REF!</v>
      </c>
      <c r="K22" s="106">
        <f t="shared" si="7"/>
        <v>1455300</v>
      </c>
      <c r="L22" s="107" t="s">
        <v>51</v>
      </c>
    </row>
    <row r="23" spans="1:15" x14ac:dyDescent="0.3">
      <c r="A23" s="68">
        <v>42</v>
      </c>
      <c r="B23" s="69">
        <v>1504</v>
      </c>
      <c r="C23" s="69">
        <v>15</v>
      </c>
      <c r="D23" s="70" t="s">
        <v>13</v>
      </c>
      <c r="E23" s="70">
        <v>624</v>
      </c>
      <c r="F23" s="69">
        <f t="shared" si="0"/>
        <v>686.40000000000009</v>
      </c>
      <c r="G23" s="104" t="e">
        <f>G22</f>
        <v>#REF!</v>
      </c>
      <c r="H23" s="105" t="e">
        <f t="shared" si="4"/>
        <v>#REF!</v>
      </c>
      <c r="I23" s="106" t="e">
        <f t="shared" si="6"/>
        <v>#REF!</v>
      </c>
      <c r="J23" s="107" t="e">
        <f t="shared" si="5"/>
        <v>#REF!</v>
      </c>
      <c r="K23" s="106">
        <f t="shared" si="7"/>
        <v>2059200.0000000002</v>
      </c>
      <c r="L23" s="107" t="s">
        <v>51</v>
      </c>
      <c r="O23" s="19">
        <f>38+18</f>
        <v>56</v>
      </c>
    </row>
    <row r="24" spans="1:15" x14ac:dyDescent="0.3">
      <c r="A24" s="68">
        <v>43</v>
      </c>
      <c r="B24" s="69">
        <v>1601</v>
      </c>
      <c r="C24" s="69">
        <v>16</v>
      </c>
      <c r="D24" s="70" t="s">
        <v>13</v>
      </c>
      <c r="E24" s="70">
        <v>627</v>
      </c>
      <c r="F24" s="69">
        <f t="shared" si="0"/>
        <v>689.7</v>
      </c>
      <c r="G24" s="104" t="e">
        <f>G23+80</f>
        <v>#REF!</v>
      </c>
      <c r="H24" s="105" t="e">
        <f t="shared" si="4"/>
        <v>#REF!</v>
      </c>
      <c r="I24" s="106" t="e">
        <f t="shared" si="6"/>
        <v>#REF!</v>
      </c>
      <c r="J24" s="107" t="e">
        <f t="shared" si="5"/>
        <v>#REF!</v>
      </c>
      <c r="K24" s="106">
        <f t="shared" si="7"/>
        <v>2069100.0000000002</v>
      </c>
      <c r="L24" s="107" t="s">
        <v>51</v>
      </c>
    </row>
    <row r="25" spans="1:15" x14ac:dyDescent="0.3">
      <c r="A25" s="68">
        <v>44</v>
      </c>
      <c r="B25" s="69">
        <v>1602</v>
      </c>
      <c r="C25" s="69">
        <v>16</v>
      </c>
      <c r="D25" s="70" t="s">
        <v>16</v>
      </c>
      <c r="E25" s="70">
        <v>421</v>
      </c>
      <c r="F25" s="69">
        <f t="shared" si="0"/>
        <v>463.1</v>
      </c>
      <c r="G25" s="104" t="e">
        <f>G24</f>
        <v>#REF!</v>
      </c>
      <c r="H25" s="105" t="e">
        <f t="shared" si="4"/>
        <v>#REF!</v>
      </c>
      <c r="I25" s="106" t="e">
        <f t="shared" si="6"/>
        <v>#REF!</v>
      </c>
      <c r="J25" s="107" t="e">
        <f t="shared" si="5"/>
        <v>#REF!</v>
      </c>
      <c r="K25" s="106">
        <f t="shared" si="7"/>
        <v>1389300</v>
      </c>
      <c r="L25" s="107" t="s">
        <v>51</v>
      </c>
    </row>
    <row r="26" spans="1:15" x14ac:dyDescent="0.3">
      <c r="A26" s="68">
        <v>45</v>
      </c>
      <c r="B26" s="69">
        <v>1603</v>
      </c>
      <c r="C26" s="69">
        <v>16</v>
      </c>
      <c r="D26" s="70" t="s">
        <v>16</v>
      </c>
      <c r="E26" s="70">
        <v>441</v>
      </c>
      <c r="F26" s="69">
        <f t="shared" si="0"/>
        <v>485.1</v>
      </c>
      <c r="G26" s="104" t="e">
        <f>G25</f>
        <v>#REF!</v>
      </c>
      <c r="H26" s="105" t="e">
        <f t="shared" si="4"/>
        <v>#REF!</v>
      </c>
      <c r="I26" s="106" t="e">
        <f t="shared" si="6"/>
        <v>#REF!</v>
      </c>
      <c r="J26" s="107" t="e">
        <f t="shared" si="5"/>
        <v>#REF!</v>
      </c>
      <c r="K26" s="106">
        <f t="shared" si="7"/>
        <v>1455300</v>
      </c>
      <c r="L26" s="107" t="s">
        <v>51</v>
      </c>
    </row>
    <row r="27" spans="1:15" x14ac:dyDescent="0.3">
      <c r="A27" s="68">
        <v>46</v>
      </c>
      <c r="B27" s="69">
        <v>1604</v>
      </c>
      <c r="C27" s="69">
        <v>16</v>
      </c>
      <c r="D27" s="70" t="s">
        <v>13</v>
      </c>
      <c r="E27" s="70">
        <v>624</v>
      </c>
      <c r="F27" s="69">
        <f t="shared" si="0"/>
        <v>686.40000000000009</v>
      </c>
      <c r="G27" s="104" t="e">
        <f>G26</f>
        <v>#REF!</v>
      </c>
      <c r="H27" s="105" t="e">
        <f t="shared" si="4"/>
        <v>#REF!</v>
      </c>
      <c r="I27" s="106" t="e">
        <f t="shared" si="6"/>
        <v>#REF!</v>
      </c>
      <c r="J27" s="107" t="e">
        <f t="shared" si="5"/>
        <v>#REF!</v>
      </c>
      <c r="K27" s="106">
        <f t="shared" si="7"/>
        <v>2059200.0000000002</v>
      </c>
      <c r="L27" s="107" t="s">
        <v>51</v>
      </c>
    </row>
    <row r="28" spans="1:15" x14ac:dyDescent="0.3">
      <c r="A28" s="68">
        <v>47</v>
      </c>
      <c r="B28" s="69">
        <v>1701</v>
      </c>
      <c r="C28" s="69">
        <v>17</v>
      </c>
      <c r="D28" s="70" t="s">
        <v>13</v>
      </c>
      <c r="E28" s="70">
        <v>627</v>
      </c>
      <c r="F28" s="69">
        <f t="shared" si="0"/>
        <v>689.7</v>
      </c>
      <c r="G28" s="104" t="e">
        <f>G27+80</f>
        <v>#REF!</v>
      </c>
      <c r="H28" s="105" t="e">
        <f t="shared" si="4"/>
        <v>#REF!</v>
      </c>
      <c r="I28" s="106" t="e">
        <f t="shared" si="6"/>
        <v>#REF!</v>
      </c>
      <c r="J28" s="107" t="e">
        <f t="shared" si="5"/>
        <v>#REF!</v>
      </c>
      <c r="K28" s="106">
        <f t="shared" si="7"/>
        <v>2069100.0000000002</v>
      </c>
      <c r="L28" s="107" t="s">
        <v>51</v>
      </c>
    </row>
    <row r="29" spans="1:15" x14ac:dyDescent="0.3">
      <c r="A29" s="68">
        <v>48</v>
      </c>
      <c r="B29" s="69">
        <v>1702</v>
      </c>
      <c r="C29" s="69">
        <v>17</v>
      </c>
      <c r="D29" s="70" t="s">
        <v>16</v>
      </c>
      <c r="E29" s="70">
        <v>421</v>
      </c>
      <c r="F29" s="69">
        <f t="shared" si="0"/>
        <v>463.1</v>
      </c>
      <c r="G29" s="104" t="e">
        <f>G28</f>
        <v>#REF!</v>
      </c>
      <c r="H29" s="105" t="e">
        <f t="shared" si="4"/>
        <v>#REF!</v>
      </c>
      <c r="I29" s="106" t="e">
        <f t="shared" si="6"/>
        <v>#REF!</v>
      </c>
      <c r="J29" s="107" t="e">
        <f t="shared" si="5"/>
        <v>#REF!</v>
      </c>
      <c r="K29" s="106">
        <f t="shared" si="7"/>
        <v>1389300</v>
      </c>
      <c r="L29" s="107" t="s">
        <v>51</v>
      </c>
    </row>
    <row r="30" spans="1:15" x14ac:dyDescent="0.3">
      <c r="A30" s="68">
        <v>49</v>
      </c>
      <c r="B30" s="69">
        <v>1703</v>
      </c>
      <c r="C30" s="69">
        <v>17</v>
      </c>
      <c r="D30" s="70" t="s">
        <v>16</v>
      </c>
      <c r="E30" s="70">
        <v>441</v>
      </c>
      <c r="F30" s="69">
        <f t="shared" si="0"/>
        <v>485.1</v>
      </c>
      <c r="G30" s="104" t="e">
        <f>G29</f>
        <v>#REF!</v>
      </c>
      <c r="H30" s="105" t="e">
        <f t="shared" si="4"/>
        <v>#REF!</v>
      </c>
      <c r="I30" s="106" t="e">
        <f t="shared" si="6"/>
        <v>#REF!</v>
      </c>
      <c r="J30" s="107" t="e">
        <f t="shared" si="5"/>
        <v>#REF!</v>
      </c>
      <c r="K30" s="106">
        <f t="shared" si="7"/>
        <v>1455300</v>
      </c>
      <c r="L30" s="107" t="s">
        <v>51</v>
      </c>
    </row>
    <row r="31" spans="1:15" x14ac:dyDescent="0.3">
      <c r="A31" s="68">
        <v>50</v>
      </c>
      <c r="B31" s="69">
        <v>1704</v>
      </c>
      <c r="C31" s="69">
        <v>17</v>
      </c>
      <c r="D31" s="70" t="s">
        <v>13</v>
      </c>
      <c r="E31" s="70">
        <v>624</v>
      </c>
      <c r="F31" s="69">
        <f t="shared" si="0"/>
        <v>686.40000000000009</v>
      </c>
      <c r="G31" s="104" t="e">
        <f>G30</f>
        <v>#REF!</v>
      </c>
      <c r="H31" s="105" t="e">
        <f t="shared" si="4"/>
        <v>#REF!</v>
      </c>
      <c r="I31" s="106" t="e">
        <f t="shared" si="6"/>
        <v>#REF!</v>
      </c>
      <c r="J31" s="107" t="e">
        <f t="shared" si="5"/>
        <v>#REF!</v>
      </c>
      <c r="K31" s="106">
        <f t="shared" si="7"/>
        <v>2059200.0000000002</v>
      </c>
      <c r="L31" s="107" t="s">
        <v>51</v>
      </c>
    </row>
    <row r="32" spans="1:15" x14ac:dyDescent="0.3">
      <c r="A32" s="68">
        <v>51</v>
      </c>
      <c r="B32" s="69">
        <v>1801</v>
      </c>
      <c r="C32" s="69">
        <v>18</v>
      </c>
      <c r="D32" s="70" t="s">
        <v>13</v>
      </c>
      <c r="E32" s="70">
        <v>627</v>
      </c>
      <c r="F32" s="69">
        <f t="shared" si="0"/>
        <v>689.7</v>
      </c>
      <c r="G32" s="104" t="e">
        <f>G31+80</f>
        <v>#REF!</v>
      </c>
      <c r="H32" s="105" t="e">
        <f t="shared" si="4"/>
        <v>#REF!</v>
      </c>
      <c r="I32" s="106" t="e">
        <f t="shared" si="6"/>
        <v>#REF!</v>
      </c>
      <c r="J32" s="107" t="e">
        <f t="shared" si="5"/>
        <v>#REF!</v>
      </c>
      <c r="K32" s="106">
        <f t="shared" si="7"/>
        <v>2069100.0000000002</v>
      </c>
      <c r="L32" s="107" t="s">
        <v>51</v>
      </c>
    </row>
    <row r="33" spans="1:14" x14ac:dyDescent="0.3">
      <c r="A33" s="68">
        <v>52</v>
      </c>
      <c r="B33" s="69">
        <v>1802</v>
      </c>
      <c r="C33" s="69">
        <v>18</v>
      </c>
      <c r="D33" s="70" t="s">
        <v>16</v>
      </c>
      <c r="E33" s="70">
        <v>421</v>
      </c>
      <c r="F33" s="69">
        <f t="shared" si="0"/>
        <v>463.1</v>
      </c>
      <c r="G33" s="104" t="e">
        <f>G32</f>
        <v>#REF!</v>
      </c>
      <c r="H33" s="105" t="e">
        <f t="shared" si="4"/>
        <v>#REF!</v>
      </c>
      <c r="I33" s="106" t="e">
        <f t="shared" si="6"/>
        <v>#REF!</v>
      </c>
      <c r="J33" s="107" t="e">
        <f t="shared" si="5"/>
        <v>#REF!</v>
      </c>
      <c r="K33" s="106">
        <f t="shared" si="7"/>
        <v>1389300</v>
      </c>
      <c r="L33" s="107" t="s">
        <v>51</v>
      </c>
    </row>
    <row r="34" spans="1:14" x14ac:dyDescent="0.3">
      <c r="A34" s="68">
        <v>53</v>
      </c>
      <c r="B34" s="69">
        <v>1803</v>
      </c>
      <c r="C34" s="69">
        <v>18</v>
      </c>
      <c r="D34" s="70" t="s">
        <v>16</v>
      </c>
      <c r="E34" s="70">
        <v>441</v>
      </c>
      <c r="F34" s="69">
        <f t="shared" si="0"/>
        <v>485.1</v>
      </c>
      <c r="G34" s="104" t="e">
        <f>G33</f>
        <v>#REF!</v>
      </c>
      <c r="H34" s="105" t="e">
        <f t="shared" si="4"/>
        <v>#REF!</v>
      </c>
      <c r="I34" s="106" t="e">
        <f t="shared" si="6"/>
        <v>#REF!</v>
      </c>
      <c r="J34" s="107" t="e">
        <f t="shared" si="5"/>
        <v>#REF!</v>
      </c>
      <c r="K34" s="106">
        <f t="shared" si="7"/>
        <v>1455300</v>
      </c>
      <c r="L34" s="107" t="s">
        <v>51</v>
      </c>
    </row>
    <row r="35" spans="1:14" x14ac:dyDescent="0.3">
      <c r="A35" s="68">
        <v>54</v>
      </c>
      <c r="B35" s="69">
        <v>1804</v>
      </c>
      <c r="C35" s="69">
        <v>18</v>
      </c>
      <c r="D35" s="70" t="s">
        <v>13</v>
      </c>
      <c r="E35" s="70">
        <v>624</v>
      </c>
      <c r="F35" s="69">
        <f t="shared" si="0"/>
        <v>686.40000000000009</v>
      </c>
      <c r="G35" s="104" t="e">
        <f>G34</f>
        <v>#REF!</v>
      </c>
      <c r="H35" s="105" t="e">
        <f t="shared" si="4"/>
        <v>#REF!</v>
      </c>
      <c r="I35" s="106" t="e">
        <f t="shared" si="6"/>
        <v>#REF!</v>
      </c>
      <c r="J35" s="107" t="e">
        <f t="shared" si="5"/>
        <v>#REF!</v>
      </c>
      <c r="K35" s="106">
        <f t="shared" si="7"/>
        <v>2059200.0000000002</v>
      </c>
      <c r="L35" s="107" t="s">
        <v>51</v>
      </c>
    </row>
    <row r="36" spans="1:14" x14ac:dyDescent="0.3">
      <c r="A36" s="71" t="s">
        <v>3</v>
      </c>
      <c r="B36" s="71"/>
      <c r="C36" s="71"/>
      <c r="D36" s="71"/>
      <c r="E36" s="47">
        <f t="shared" ref="E36:F36" si="8">SUM(E18:E35)</f>
        <v>9500</v>
      </c>
      <c r="F36" s="45">
        <f t="shared" si="8"/>
        <v>10450.000000000004</v>
      </c>
      <c r="G36" s="64"/>
      <c r="H36" s="91" t="e">
        <f>SUM(H18:H35)</f>
        <v>#REF!</v>
      </c>
      <c r="I36" s="91" t="e">
        <f>SUM(I18:I35)</f>
        <v>#REF!</v>
      </c>
      <c r="J36" s="87"/>
      <c r="K36" s="93">
        <f>SUM(K18:K35)</f>
        <v>31350000</v>
      </c>
      <c r="L36" s="108"/>
    </row>
    <row r="37" spans="1:14" x14ac:dyDescent="0.3">
      <c r="A37" s="48"/>
      <c r="B37" s="48"/>
      <c r="C37" s="48"/>
      <c r="D37" s="48"/>
      <c r="E37" s="49"/>
      <c r="F37" s="49"/>
      <c r="G37" s="109"/>
      <c r="H37" s="110"/>
      <c r="I37" s="110"/>
      <c r="J37" s="111"/>
      <c r="K37" s="112"/>
    </row>
    <row r="38" spans="1:14" x14ac:dyDescent="0.3">
      <c r="H38" s="113"/>
    </row>
    <row r="41" spans="1:14" x14ac:dyDescent="0.3">
      <c r="M41" s="19">
        <v>42.14</v>
      </c>
      <c r="N41" s="19">
        <f t="shared" ref="N41:N42" si="9">M41*10.764</f>
        <v>453.59495999999996</v>
      </c>
    </row>
    <row r="42" spans="1:14" x14ac:dyDescent="0.3">
      <c r="M42" s="19">
        <v>64.05</v>
      </c>
      <c r="N42" s="19">
        <f t="shared" si="9"/>
        <v>689.43419999999992</v>
      </c>
    </row>
    <row r="43" spans="1:14" x14ac:dyDescent="0.3">
      <c r="M43" s="19">
        <v>76.900000000000006</v>
      </c>
      <c r="N43" s="19">
        <f>M43*10.764</f>
        <v>827.75160000000005</v>
      </c>
    </row>
    <row r="44" spans="1:14" x14ac:dyDescent="0.3">
      <c r="M44" s="19">
        <v>72.989999999999995</v>
      </c>
      <c r="N44" s="19">
        <f>M44*10.764</f>
        <v>785.66435999999987</v>
      </c>
    </row>
  </sheetData>
  <mergeCells count="3">
    <mergeCell ref="A14:D14"/>
    <mergeCell ref="A16:K16"/>
    <mergeCell ref="A36:D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Normal="100" workbookViewId="0">
      <selection activeCell="J6" sqref="J6"/>
    </sheetView>
  </sheetViews>
  <sheetFormatPr defaultRowHeight="16.5" x14ac:dyDescent="0.3"/>
  <cols>
    <col min="1" max="1" width="9.140625" style="19"/>
    <col min="2" max="2" width="25.5703125" style="19" customWidth="1"/>
    <col min="3" max="3" width="18.5703125" style="19" customWidth="1"/>
    <col min="4" max="4" width="10.42578125" style="19" customWidth="1"/>
    <col min="5" max="6" width="11.5703125" style="19" bestFit="1" customWidth="1"/>
    <col min="7" max="7" width="19.28515625" style="19" customWidth="1"/>
    <col min="8" max="8" width="21" style="19" customWidth="1"/>
    <col min="9" max="9" width="5.7109375" style="19" customWidth="1"/>
    <col min="10" max="10" width="19.28515625" style="19" customWidth="1"/>
    <col min="11" max="11" width="16.28515625" style="19" bestFit="1" customWidth="1"/>
    <col min="12" max="12" width="21.42578125" style="19" customWidth="1"/>
    <col min="13" max="16384" width="9.140625" style="19"/>
  </cols>
  <sheetData>
    <row r="1" spans="1:12" x14ac:dyDescent="0.3">
      <c r="A1" s="15" t="s">
        <v>4</v>
      </c>
      <c r="B1" s="15" t="s">
        <v>14</v>
      </c>
      <c r="C1" s="15" t="s">
        <v>10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</row>
    <row r="2" spans="1:12" ht="33" x14ac:dyDescent="0.3">
      <c r="A2" s="32">
        <v>1</v>
      </c>
      <c r="B2" s="32" t="s">
        <v>51</v>
      </c>
      <c r="C2" s="33" t="s">
        <v>54</v>
      </c>
      <c r="D2" s="32">
        <f>26</f>
        <v>26</v>
      </c>
      <c r="E2" s="118">
        <v>14326</v>
      </c>
      <c r="F2" s="119">
        <v>15759</v>
      </c>
      <c r="G2" s="120">
        <v>337543360</v>
      </c>
      <c r="H2" s="121">
        <v>357795963</v>
      </c>
      <c r="I2" s="35"/>
      <c r="J2" s="36"/>
      <c r="K2" s="37"/>
      <c r="L2" s="37"/>
    </row>
    <row r="3" spans="1:12" s="14" customFormat="1" ht="33" x14ac:dyDescent="0.3">
      <c r="A3" s="32">
        <v>2</v>
      </c>
      <c r="B3" s="32" t="s">
        <v>52</v>
      </c>
      <c r="C3" s="33" t="s">
        <v>55</v>
      </c>
      <c r="D3" s="32">
        <f>4+8</f>
        <v>12</v>
      </c>
      <c r="E3" s="116">
        <v>6753</v>
      </c>
      <c r="F3" s="117">
        <v>7428</v>
      </c>
      <c r="G3" s="34"/>
      <c r="H3" s="34">
        <v>0</v>
      </c>
      <c r="I3" s="39"/>
      <c r="J3" s="40"/>
      <c r="K3" s="41"/>
      <c r="L3" s="41"/>
    </row>
    <row r="4" spans="1:12" s="14" customFormat="1" x14ac:dyDescent="0.3">
      <c r="A4" s="78" t="s">
        <v>3</v>
      </c>
      <c r="B4" s="78"/>
      <c r="C4" s="78"/>
      <c r="D4" s="15">
        <f>SUM(D2:D3)</f>
        <v>38</v>
      </c>
      <c r="E4" s="38">
        <f>SUM(E2:E3)</f>
        <v>21079</v>
      </c>
      <c r="F4" s="38">
        <f>SUM(F2:F3)</f>
        <v>23187</v>
      </c>
      <c r="G4" s="42">
        <f>SUM(G2:G3)</f>
        <v>337543360</v>
      </c>
      <c r="H4" s="42">
        <f>SUM(H2:H3)</f>
        <v>357795963</v>
      </c>
    </row>
    <row r="6" spans="1:12" x14ac:dyDescent="0.3">
      <c r="J6" s="24">
        <f>F4*3000</f>
        <v>69561000</v>
      </c>
    </row>
    <row r="7" spans="1:12" x14ac:dyDescent="0.3">
      <c r="J7" s="25">
        <f>J6*43%</f>
        <v>29911230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topLeftCell="A7" zoomScale="115" zoomScaleNormal="115" workbookViewId="0">
      <selection activeCell="E23" sqref="E23:E24"/>
    </sheetView>
  </sheetViews>
  <sheetFormatPr defaultRowHeight="16.5" x14ac:dyDescent="0.25"/>
  <cols>
    <col min="1" max="1" width="14.42578125" style="2" customWidth="1"/>
    <col min="2" max="16384" width="9.140625" style="2"/>
  </cols>
  <sheetData>
    <row r="1" spans="1:5" x14ac:dyDescent="0.25">
      <c r="A1" s="1" t="s">
        <v>34</v>
      </c>
    </row>
    <row r="2" spans="1:5" x14ac:dyDescent="0.25">
      <c r="A2" s="2" t="s">
        <v>35</v>
      </c>
      <c r="B2" s="2">
        <v>1</v>
      </c>
      <c r="C2" s="2" t="s">
        <v>13</v>
      </c>
      <c r="D2" s="2">
        <v>58.22</v>
      </c>
      <c r="E2" s="3">
        <f>D2*10.764</f>
        <v>626.68007999999998</v>
      </c>
    </row>
    <row r="3" spans="1:5" x14ac:dyDescent="0.25">
      <c r="B3" s="2">
        <v>4</v>
      </c>
      <c r="C3" s="2" t="s">
        <v>13</v>
      </c>
      <c r="D3" s="2">
        <v>58.2</v>
      </c>
      <c r="E3" s="3">
        <f>D3*10.764</f>
        <v>626.46479999999997</v>
      </c>
    </row>
    <row r="5" spans="1:5" x14ac:dyDescent="0.25">
      <c r="A5" s="1" t="s">
        <v>36</v>
      </c>
    </row>
    <row r="6" spans="1:5" x14ac:dyDescent="0.25">
      <c r="A6" s="2" t="s">
        <v>35</v>
      </c>
      <c r="B6" s="2">
        <v>1</v>
      </c>
      <c r="C6" s="2" t="s">
        <v>13</v>
      </c>
      <c r="D6" s="2">
        <v>58.22</v>
      </c>
      <c r="E6" s="3">
        <f t="shared" ref="E6:E7" si="0">D6*10.764</f>
        <v>626.68007999999998</v>
      </c>
    </row>
    <row r="7" spans="1:5" x14ac:dyDescent="0.25">
      <c r="B7" s="2">
        <v>4</v>
      </c>
      <c r="C7" s="2" t="s">
        <v>13</v>
      </c>
      <c r="D7" s="2">
        <v>58.2</v>
      </c>
      <c r="E7" s="3">
        <f t="shared" si="0"/>
        <v>626.46479999999997</v>
      </c>
    </row>
    <row r="9" spans="1:5" x14ac:dyDescent="0.25">
      <c r="A9" s="1" t="s">
        <v>37</v>
      </c>
    </row>
    <row r="10" spans="1:5" x14ac:dyDescent="0.25">
      <c r="A10" s="2" t="s">
        <v>38</v>
      </c>
      <c r="B10" s="2">
        <v>4</v>
      </c>
      <c r="C10" s="2" t="s">
        <v>16</v>
      </c>
      <c r="D10" s="2">
        <v>39.57</v>
      </c>
      <c r="E10" s="3">
        <f t="shared" ref="E10" si="1">D10*10.764</f>
        <v>425.93147999999997</v>
      </c>
    </row>
    <row r="11" spans="1:5" ht="17.25" customHeight="1" x14ac:dyDescent="0.25"/>
    <row r="12" spans="1:5" x14ac:dyDescent="0.25">
      <c r="A12" s="1" t="s">
        <v>39</v>
      </c>
    </row>
    <row r="13" spans="1:5" x14ac:dyDescent="0.25">
      <c r="A13" s="2" t="s">
        <v>40</v>
      </c>
      <c r="B13" s="2">
        <v>1</v>
      </c>
      <c r="C13" s="2" t="s">
        <v>13</v>
      </c>
      <c r="D13" s="2">
        <v>58.22</v>
      </c>
      <c r="E13" s="3">
        <f t="shared" ref="E13:E15" si="2">D13*10.764</f>
        <v>626.68007999999998</v>
      </c>
    </row>
    <row r="14" spans="1:5" x14ac:dyDescent="0.25">
      <c r="B14" s="2">
        <v>2</v>
      </c>
      <c r="C14" s="2" t="s">
        <v>16</v>
      </c>
      <c r="D14" s="2">
        <v>39.130000000000003</v>
      </c>
      <c r="E14" s="3">
        <f t="shared" si="2"/>
        <v>421.19531999999998</v>
      </c>
    </row>
    <row r="15" spans="1:5" x14ac:dyDescent="0.25">
      <c r="B15" s="2">
        <v>4</v>
      </c>
      <c r="C15" s="2" t="s">
        <v>13</v>
      </c>
      <c r="D15" s="2">
        <v>58.2</v>
      </c>
      <c r="E15" s="3">
        <f t="shared" si="2"/>
        <v>626.46479999999997</v>
      </c>
    </row>
    <row r="17" spans="1:5" x14ac:dyDescent="0.25">
      <c r="A17" s="1" t="s">
        <v>41</v>
      </c>
    </row>
    <row r="18" spans="1:5" x14ac:dyDescent="0.25">
      <c r="A18" s="2" t="s">
        <v>40</v>
      </c>
      <c r="B18" s="2">
        <v>1</v>
      </c>
      <c r="C18" s="2" t="s">
        <v>13</v>
      </c>
      <c r="D18" s="2">
        <v>58.22</v>
      </c>
      <c r="E18" s="3">
        <f t="shared" ref="E18:E20" si="3">D18*10.764</f>
        <v>626.68007999999998</v>
      </c>
    </row>
    <row r="19" spans="1:5" x14ac:dyDescent="0.25">
      <c r="B19" s="2">
        <v>2</v>
      </c>
      <c r="C19" s="2" t="s">
        <v>16</v>
      </c>
      <c r="D19" s="2">
        <v>39.130000000000003</v>
      </c>
      <c r="E19" s="3">
        <f t="shared" si="3"/>
        <v>421.19531999999998</v>
      </c>
    </row>
    <row r="20" spans="1:5" x14ac:dyDescent="0.25">
      <c r="B20" s="2">
        <v>4</v>
      </c>
      <c r="C20" s="2" t="s">
        <v>13</v>
      </c>
      <c r="D20" s="2">
        <v>58.2</v>
      </c>
      <c r="E20" s="3">
        <f t="shared" si="3"/>
        <v>626.46479999999997</v>
      </c>
    </row>
    <row r="22" spans="1:5" x14ac:dyDescent="0.25">
      <c r="A22" s="1" t="s">
        <v>42</v>
      </c>
    </row>
    <row r="23" spans="1:5" x14ac:dyDescent="0.25">
      <c r="A23" s="2" t="s">
        <v>35</v>
      </c>
      <c r="B23" s="2">
        <v>1</v>
      </c>
      <c r="C23" s="2" t="s">
        <v>13</v>
      </c>
      <c r="D23" s="2">
        <v>63.22</v>
      </c>
      <c r="E23" s="3">
        <f t="shared" ref="E23:E24" si="4">D23*10.764</f>
        <v>680.50007999999991</v>
      </c>
    </row>
    <row r="24" spans="1:5" x14ac:dyDescent="0.25">
      <c r="B24" s="2">
        <v>2</v>
      </c>
      <c r="C24" s="2" t="s">
        <v>16</v>
      </c>
      <c r="D24" s="2">
        <v>39.130000000000003</v>
      </c>
      <c r="E24" s="3">
        <f t="shared" si="4"/>
        <v>421.19531999999998</v>
      </c>
    </row>
    <row r="26" spans="1:5" x14ac:dyDescent="0.25">
      <c r="A26" s="1" t="s">
        <v>43</v>
      </c>
    </row>
    <row r="27" spans="1:5" x14ac:dyDescent="0.25">
      <c r="A27" s="2" t="s">
        <v>44</v>
      </c>
      <c r="B27" s="2">
        <v>1</v>
      </c>
      <c r="C27" s="2" t="s">
        <v>13</v>
      </c>
      <c r="D27" s="2">
        <v>58.22</v>
      </c>
      <c r="E27" s="3">
        <f t="shared" ref="E27:E28" si="5">D27*10.764</f>
        <v>626.68007999999998</v>
      </c>
    </row>
    <row r="28" spans="1:5" x14ac:dyDescent="0.25">
      <c r="B28" s="2">
        <v>2</v>
      </c>
      <c r="C28" s="2" t="s">
        <v>16</v>
      </c>
      <c r="D28" s="2">
        <v>39.130000000000003</v>
      </c>
      <c r="E28" s="3">
        <f t="shared" si="5"/>
        <v>421.19531999999998</v>
      </c>
    </row>
    <row r="29" spans="1:5" x14ac:dyDescent="0.25">
      <c r="B29" s="2">
        <v>3</v>
      </c>
      <c r="C29" s="2" t="s">
        <v>16</v>
      </c>
      <c r="D29" s="2">
        <v>41</v>
      </c>
      <c r="E29" s="3">
        <f>D29*10.764</f>
        <v>441.32399999999996</v>
      </c>
    </row>
    <row r="30" spans="1:5" x14ac:dyDescent="0.25">
      <c r="B30" s="2">
        <v>4</v>
      </c>
      <c r="C30" s="2" t="s">
        <v>13</v>
      </c>
      <c r="D30" s="2">
        <v>57.96</v>
      </c>
      <c r="E30" s="3">
        <f>D30*10.764</f>
        <v>623.88144</v>
      </c>
    </row>
    <row r="32" spans="1:5" x14ac:dyDescent="0.25">
      <c r="A32" s="1" t="s">
        <v>45</v>
      </c>
    </row>
    <row r="33" spans="1:5" x14ac:dyDescent="0.25">
      <c r="A33" s="2" t="s">
        <v>44</v>
      </c>
      <c r="B33" s="2">
        <v>1</v>
      </c>
      <c r="C33" s="2" t="s">
        <v>13</v>
      </c>
      <c r="D33" s="2">
        <v>58.22</v>
      </c>
      <c r="E33" s="3">
        <f t="shared" ref="E33:E34" si="6">D33*10.764</f>
        <v>626.68007999999998</v>
      </c>
    </row>
    <row r="34" spans="1:5" x14ac:dyDescent="0.25">
      <c r="B34" s="2">
        <v>2</v>
      </c>
      <c r="C34" s="2" t="s">
        <v>16</v>
      </c>
      <c r="D34" s="2">
        <v>40.49</v>
      </c>
      <c r="E34" s="3">
        <f t="shared" si="6"/>
        <v>435.83436</v>
      </c>
    </row>
    <row r="35" spans="1:5" x14ac:dyDescent="0.25">
      <c r="B35" s="2">
        <v>3</v>
      </c>
      <c r="C35" s="2" t="s">
        <v>16</v>
      </c>
      <c r="D35" s="2">
        <v>41</v>
      </c>
      <c r="E35" s="3">
        <f>D35*10.764</f>
        <v>441.32399999999996</v>
      </c>
    </row>
    <row r="36" spans="1:5" x14ac:dyDescent="0.25">
      <c r="B36" s="2">
        <v>4</v>
      </c>
      <c r="C36" s="2" t="s">
        <v>13</v>
      </c>
      <c r="D36" s="2">
        <v>57.96</v>
      </c>
      <c r="E36" s="3">
        <f>D36*10.764</f>
        <v>623.88144</v>
      </c>
    </row>
    <row r="38" spans="1:5" x14ac:dyDescent="0.25">
      <c r="A38" s="1" t="s">
        <v>46</v>
      </c>
    </row>
    <row r="39" spans="1:5" x14ac:dyDescent="0.25">
      <c r="A39" s="2" t="s">
        <v>44</v>
      </c>
      <c r="B39" s="2">
        <v>1</v>
      </c>
      <c r="C39" s="2" t="s">
        <v>13</v>
      </c>
      <c r="D39" s="2">
        <v>58.22</v>
      </c>
      <c r="E39" s="3">
        <f t="shared" ref="E39:E40" si="7">D39*10.764</f>
        <v>626.68007999999998</v>
      </c>
    </row>
    <row r="40" spans="1:5" x14ac:dyDescent="0.25">
      <c r="B40" s="2">
        <v>2</v>
      </c>
      <c r="C40" s="2" t="s">
        <v>16</v>
      </c>
      <c r="D40" s="2">
        <v>40.49</v>
      </c>
      <c r="E40" s="3">
        <f t="shared" si="7"/>
        <v>435.83436</v>
      </c>
    </row>
    <row r="41" spans="1:5" x14ac:dyDescent="0.25">
      <c r="B41" s="2">
        <v>3</v>
      </c>
      <c r="C41" s="2" t="s">
        <v>16</v>
      </c>
      <c r="D41" s="2">
        <v>41</v>
      </c>
      <c r="E41" s="3">
        <f>D41*10.764</f>
        <v>441.32399999999996</v>
      </c>
    </row>
    <row r="42" spans="1:5" x14ac:dyDescent="0.25">
      <c r="B42" s="2">
        <v>4</v>
      </c>
      <c r="C42" s="2" t="s">
        <v>13</v>
      </c>
      <c r="D42" s="2">
        <v>57.96</v>
      </c>
      <c r="E42" s="3">
        <f>D42*10.764</f>
        <v>623.88144</v>
      </c>
    </row>
    <row r="44" spans="1:5" x14ac:dyDescent="0.25">
      <c r="A44" s="1" t="s">
        <v>47</v>
      </c>
    </row>
    <row r="45" spans="1:5" x14ac:dyDescent="0.25">
      <c r="A45" s="2" t="s">
        <v>35</v>
      </c>
      <c r="B45" s="2">
        <v>3</v>
      </c>
      <c r="C45" s="2" t="s">
        <v>16</v>
      </c>
      <c r="D45" s="2">
        <v>41</v>
      </c>
      <c r="E45" s="3">
        <f>D45*10.764</f>
        <v>441.32399999999996</v>
      </c>
    </row>
    <row r="46" spans="1:5" x14ac:dyDescent="0.25">
      <c r="B46" s="2">
        <v>4</v>
      </c>
      <c r="C46" s="2" t="s">
        <v>13</v>
      </c>
      <c r="D46" s="2">
        <v>57.96</v>
      </c>
      <c r="E46" s="3">
        <f>D46*10.764</f>
        <v>623.88144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AG19"/>
  <sheetViews>
    <sheetView topLeftCell="I1" zoomScaleNormal="100" workbookViewId="0">
      <selection activeCell="Z26" sqref="Z26"/>
    </sheetView>
  </sheetViews>
  <sheetFormatPr defaultRowHeight="16.5" x14ac:dyDescent="0.3"/>
  <cols>
    <col min="1" max="16384" width="9.140625" style="4"/>
  </cols>
  <sheetData>
    <row r="2" spans="4:33" x14ac:dyDescent="0.3">
      <c r="D2" s="6"/>
      <c r="E2" s="6"/>
      <c r="F2" s="6"/>
      <c r="G2" s="7"/>
      <c r="H2" s="6"/>
    </row>
    <row r="3" spans="4:33" x14ac:dyDescent="0.3">
      <c r="D3" s="6"/>
      <c r="E3" s="6"/>
      <c r="F3" s="6"/>
      <c r="G3" s="7"/>
      <c r="H3" s="6"/>
    </row>
    <row r="4" spans="4:33" x14ac:dyDescent="0.3">
      <c r="D4" s="6"/>
      <c r="E4" s="6"/>
      <c r="F4" s="6"/>
      <c r="G4" s="7"/>
      <c r="H4" s="6"/>
    </row>
    <row r="5" spans="4:33" x14ac:dyDescent="0.3">
      <c r="D5" s="8"/>
      <c r="E5" s="8"/>
      <c r="F5" s="8"/>
      <c r="G5" s="8"/>
      <c r="H5" s="8"/>
    </row>
    <row r="6" spans="4:33" x14ac:dyDescent="0.3">
      <c r="D6" s="9"/>
      <c r="E6" s="9"/>
      <c r="F6" s="9"/>
      <c r="G6" s="9"/>
      <c r="H6" s="9"/>
    </row>
    <row r="7" spans="4:33" x14ac:dyDescent="0.3">
      <c r="D7" s="9"/>
      <c r="E7" s="9"/>
      <c r="F7" s="9"/>
      <c r="G7" s="9"/>
      <c r="H7" s="9"/>
    </row>
    <row r="8" spans="4:33" ht="17.25" thickBot="1" x14ac:dyDescent="0.35">
      <c r="D8" s="9"/>
      <c r="E8" s="9"/>
      <c r="F8" s="9"/>
      <c r="G8" s="9"/>
      <c r="H8" s="9"/>
    </row>
    <row r="9" spans="4:33" ht="17.25" thickBot="1" x14ac:dyDescent="0.35">
      <c r="D9" s="9"/>
      <c r="E9" s="9"/>
      <c r="F9" s="9"/>
      <c r="G9" s="9"/>
      <c r="H9" s="9"/>
      <c r="AC9" s="54">
        <v>1</v>
      </c>
      <c r="AD9" s="54" t="s">
        <v>17</v>
      </c>
      <c r="AE9" s="54">
        <v>39.119999999999997</v>
      </c>
      <c r="AF9" s="7">
        <f>AE9*10.764</f>
        <v>421.08767999999992</v>
      </c>
      <c r="AG9" s="56">
        <v>1</v>
      </c>
    </row>
    <row r="10" spans="4:33" ht="17.25" thickBot="1" x14ac:dyDescent="0.35">
      <c r="D10" s="9"/>
      <c r="E10" s="9"/>
      <c r="F10" s="9"/>
      <c r="G10" s="9"/>
      <c r="H10" s="9"/>
      <c r="AC10" s="55">
        <v>2</v>
      </c>
      <c r="AD10" s="55" t="s">
        <v>15</v>
      </c>
      <c r="AE10" s="55">
        <v>58.21</v>
      </c>
      <c r="AF10" s="7">
        <f t="shared" ref="AF10:AF14" si="0">AE10*10.764</f>
        <v>626.57243999999992</v>
      </c>
      <c r="AG10" s="57">
        <v>3</v>
      </c>
    </row>
    <row r="11" spans="4:33" ht="17.25" thickBot="1" x14ac:dyDescent="0.35">
      <c r="D11" s="9"/>
      <c r="E11" s="9"/>
      <c r="F11" s="9"/>
      <c r="G11" s="9"/>
      <c r="H11" s="9"/>
      <c r="AC11" s="54">
        <v>3</v>
      </c>
      <c r="AD11" s="54" t="s">
        <v>15</v>
      </c>
      <c r="AE11" s="54">
        <v>57.95</v>
      </c>
      <c r="AF11" s="7">
        <f t="shared" si="0"/>
        <v>623.77379999999994</v>
      </c>
      <c r="AG11" s="56">
        <v>5</v>
      </c>
    </row>
    <row r="12" spans="4:33" ht="17.25" thickBot="1" x14ac:dyDescent="0.35">
      <c r="D12" s="9"/>
      <c r="E12" s="9"/>
      <c r="F12" s="9"/>
      <c r="G12" s="9"/>
      <c r="H12" s="9"/>
      <c r="AC12" s="55">
        <v>4</v>
      </c>
      <c r="AD12" s="55" t="s">
        <v>15</v>
      </c>
      <c r="AE12" s="55">
        <v>58.2</v>
      </c>
      <c r="AF12" s="7">
        <f t="shared" si="0"/>
        <v>626.46479999999997</v>
      </c>
      <c r="AG12" s="57">
        <v>8</v>
      </c>
    </row>
    <row r="13" spans="4:33" ht="17.25" thickBot="1" x14ac:dyDescent="0.35">
      <c r="D13" s="5"/>
      <c r="E13" s="5"/>
      <c r="F13" s="5"/>
      <c r="G13" s="10"/>
      <c r="H13" s="5"/>
      <c r="AC13" s="54">
        <v>5</v>
      </c>
      <c r="AD13" s="54" t="s">
        <v>17</v>
      </c>
      <c r="AE13" s="54">
        <v>41</v>
      </c>
      <c r="AF13" s="7">
        <f t="shared" si="0"/>
        <v>441.32399999999996</v>
      </c>
      <c r="AG13" s="56">
        <v>4</v>
      </c>
    </row>
    <row r="14" spans="4:33" ht="17.25" thickBot="1" x14ac:dyDescent="0.35">
      <c r="D14" s="5"/>
      <c r="E14" s="5"/>
      <c r="F14" s="5"/>
      <c r="G14" s="10"/>
      <c r="H14" s="5"/>
      <c r="AC14" s="55">
        <v>6</v>
      </c>
      <c r="AD14" s="55" t="s">
        <v>17</v>
      </c>
      <c r="AE14" s="55">
        <v>40.49</v>
      </c>
      <c r="AF14" s="7">
        <f t="shared" si="0"/>
        <v>435.83436</v>
      </c>
      <c r="AG14" s="57">
        <v>2</v>
      </c>
    </row>
    <row r="15" spans="4:33" x14ac:dyDescent="0.3">
      <c r="D15" s="5"/>
      <c r="E15" s="5"/>
      <c r="F15" s="5"/>
      <c r="G15" s="10"/>
      <c r="H15" s="5"/>
      <c r="AG15" s="31">
        <f>SUM(AG9:AG14)</f>
        <v>23</v>
      </c>
    </row>
    <row r="16" spans="4:33" x14ac:dyDescent="0.3">
      <c r="D16" s="5"/>
      <c r="E16" s="5"/>
      <c r="F16" s="5"/>
      <c r="G16" s="10"/>
      <c r="H16" s="5"/>
    </row>
    <row r="17" spans="4:8" x14ac:dyDescent="0.3">
      <c r="H17" s="1"/>
    </row>
    <row r="18" spans="4:8" x14ac:dyDescent="0.3">
      <c r="D18" s="9"/>
      <c r="E18" s="9"/>
      <c r="F18" s="9"/>
      <c r="G18" s="9"/>
      <c r="H18" s="9"/>
    </row>
    <row r="19" spans="4:8" x14ac:dyDescent="0.3">
      <c r="D19" s="9"/>
      <c r="E19" s="9"/>
      <c r="F19" s="9"/>
      <c r="G19" s="9"/>
      <c r="H19" s="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2:R24"/>
  <sheetViews>
    <sheetView zoomScale="145" zoomScaleNormal="145" workbookViewId="0">
      <selection activeCell="G8" sqref="G8"/>
    </sheetView>
  </sheetViews>
  <sheetFormatPr defaultRowHeight="16.5" x14ac:dyDescent="0.3"/>
  <cols>
    <col min="1" max="1" width="3.28515625" style="19" customWidth="1"/>
    <col min="2" max="2" width="6.140625" style="19" bestFit="1" customWidth="1"/>
    <col min="3" max="3" width="6.140625" style="19" customWidth="1"/>
    <col min="4" max="4" width="7.7109375" style="19" customWidth="1"/>
    <col min="5" max="5" width="7.5703125" style="19" customWidth="1"/>
    <col min="6" max="7" width="14.28515625" style="19" bestFit="1" customWidth="1"/>
    <col min="8" max="9" width="14.28515625" style="19" customWidth="1"/>
    <col min="10" max="10" width="16" style="19" customWidth="1"/>
    <col min="11" max="11" width="14.28515625" style="19" bestFit="1" customWidth="1"/>
    <col min="12" max="12" width="10" style="19" bestFit="1" customWidth="1"/>
    <col min="13" max="13" width="9.140625" style="19"/>
    <col min="14" max="14" width="17.7109375" style="19" customWidth="1"/>
    <col min="15" max="15" width="9.140625" style="19"/>
    <col min="16" max="16" width="14.28515625" style="19" bestFit="1" customWidth="1"/>
    <col min="17" max="17" width="9.140625" style="19"/>
    <col min="18" max="18" width="10" style="19" bestFit="1" customWidth="1"/>
    <col min="19" max="16384" width="9.140625" style="19"/>
  </cols>
  <sheetData>
    <row r="2" spans="2:18" s="35" customFormat="1" ht="33" x14ac:dyDescent="0.25">
      <c r="B2" s="32" t="s">
        <v>27</v>
      </c>
      <c r="C2" s="32" t="s">
        <v>0</v>
      </c>
      <c r="D2" s="33" t="s">
        <v>48</v>
      </c>
      <c r="E2" s="33" t="s">
        <v>49</v>
      </c>
      <c r="F2" s="32" t="s">
        <v>28</v>
      </c>
      <c r="G2" s="32" t="s">
        <v>20</v>
      </c>
      <c r="H2" s="32" t="s">
        <v>29</v>
      </c>
      <c r="I2" s="33" t="s">
        <v>30</v>
      </c>
      <c r="J2" s="33" t="s">
        <v>31</v>
      </c>
      <c r="K2" s="32" t="s">
        <v>21</v>
      </c>
      <c r="M2" s="35" t="s">
        <v>6</v>
      </c>
    </row>
    <row r="3" spans="2:18" x14ac:dyDescent="0.3">
      <c r="B3" s="20">
        <v>1</v>
      </c>
      <c r="C3" s="20">
        <v>904</v>
      </c>
      <c r="D3" s="21">
        <v>64.040000000000006</v>
      </c>
      <c r="E3" s="22">
        <f>D3*10.764</f>
        <v>689.32655999999997</v>
      </c>
      <c r="F3" s="23">
        <v>10023200</v>
      </c>
      <c r="G3" s="23">
        <f>F3/E3</f>
        <v>14540.568406358811</v>
      </c>
      <c r="H3" s="23">
        <v>601500</v>
      </c>
      <c r="I3" s="23">
        <v>30000</v>
      </c>
      <c r="J3" s="23">
        <f>F3+H3+I3</f>
        <v>10654700</v>
      </c>
      <c r="K3" s="23">
        <f>J3/E3</f>
        <v>15456.679922502914</v>
      </c>
      <c r="M3" s="58">
        <f>E3/1.1</f>
        <v>626.66050909090904</v>
      </c>
      <c r="N3" s="25">
        <f>J3/M3</f>
        <v>17002.347914753205</v>
      </c>
      <c r="P3" s="24">
        <f>F3/M3</f>
        <v>15994.62524699469</v>
      </c>
    </row>
    <row r="4" spans="2:18" x14ac:dyDescent="0.3">
      <c r="B4" s="20">
        <v>2</v>
      </c>
      <c r="C4" s="20">
        <v>1104</v>
      </c>
      <c r="D4" s="21">
        <v>63.78</v>
      </c>
      <c r="E4" s="22">
        <f t="shared" ref="E4:E9" si="0">D4*10.764</f>
        <v>686.52791999999999</v>
      </c>
      <c r="F4" s="23">
        <v>9625000</v>
      </c>
      <c r="G4" s="23">
        <f t="shared" ref="G4:G9" si="1">F4/E4</f>
        <v>14019.82311221953</v>
      </c>
      <c r="H4" s="23">
        <v>578000</v>
      </c>
      <c r="I4" s="23">
        <v>30000</v>
      </c>
      <c r="J4" s="23">
        <f t="shared" ref="J4:J9" si="2">F4+H4+I4</f>
        <v>10233000</v>
      </c>
      <c r="K4" s="23">
        <f t="shared" ref="K4:K9" si="3">J4/E4</f>
        <v>14905.438951412201</v>
      </c>
      <c r="L4" s="25"/>
      <c r="M4" s="58">
        <f t="shared" ref="M4:M6" si="4">E4/1.1</f>
        <v>624.11629090909082</v>
      </c>
      <c r="N4" s="25">
        <f t="shared" ref="N4:N6" si="5">J4/M4</f>
        <v>16395.982846553423</v>
      </c>
      <c r="P4" s="24">
        <f t="shared" ref="P4:P6" si="6">F4/M4</f>
        <v>15421.805423441485</v>
      </c>
      <c r="R4" s="25"/>
    </row>
    <row r="5" spans="2:18" x14ac:dyDescent="0.3">
      <c r="B5" s="20">
        <v>3</v>
      </c>
      <c r="C5" s="20">
        <v>504</v>
      </c>
      <c r="D5" s="21">
        <v>64.040000000000006</v>
      </c>
      <c r="E5" s="22">
        <f t="shared" si="0"/>
        <v>689.32655999999997</v>
      </c>
      <c r="F5" s="23">
        <v>9000000</v>
      </c>
      <c r="G5" s="23">
        <f t="shared" si="1"/>
        <v>13056.221132695076</v>
      </c>
      <c r="H5" s="23">
        <v>540000</v>
      </c>
      <c r="I5" s="23">
        <v>30000</v>
      </c>
      <c r="J5" s="23">
        <f t="shared" si="2"/>
        <v>9570000</v>
      </c>
      <c r="K5" s="23">
        <f t="shared" si="3"/>
        <v>13883.115137765764</v>
      </c>
      <c r="M5" s="58">
        <f t="shared" si="4"/>
        <v>626.66050909090904</v>
      </c>
      <c r="N5" s="25">
        <f t="shared" si="5"/>
        <v>15271.426651542341</v>
      </c>
      <c r="P5" s="24">
        <f t="shared" si="6"/>
        <v>14361.843245964585</v>
      </c>
    </row>
    <row r="6" spans="2:18" x14ac:dyDescent="0.3">
      <c r="B6" s="20">
        <v>4</v>
      </c>
      <c r="C6" s="20">
        <v>1103</v>
      </c>
      <c r="D6" s="21">
        <v>47.15</v>
      </c>
      <c r="E6" s="22">
        <f t="shared" si="0"/>
        <v>507.52259999999995</v>
      </c>
      <c r="F6" s="23">
        <v>7115000</v>
      </c>
      <c r="G6" s="23">
        <f t="shared" si="1"/>
        <v>14019.080135544704</v>
      </c>
      <c r="H6" s="23">
        <v>427100</v>
      </c>
      <c r="I6" s="23">
        <v>30000</v>
      </c>
      <c r="J6" s="23">
        <f t="shared" si="2"/>
        <v>7572100</v>
      </c>
      <c r="K6" s="23">
        <f t="shared" si="3"/>
        <v>14919.729682973724</v>
      </c>
      <c r="M6" s="58">
        <f t="shared" si="4"/>
        <v>461.38418181818173</v>
      </c>
      <c r="N6" s="25">
        <f t="shared" si="5"/>
        <v>16411.702651271098</v>
      </c>
      <c r="P6" s="24">
        <f t="shared" si="6"/>
        <v>15420.988149099176</v>
      </c>
    </row>
    <row r="7" spans="2:18" x14ac:dyDescent="0.3">
      <c r="B7" s="20">
        <v>5</v>
      </c>
      <c r="C7" s="20">
        <v>1304</v>
      </c>
      <c r="D7" s="21">
        <v>63.78</v>
      </c>
      <c r="E7" s="22">
        <f t="shared" si="0"/>
        <v>686.52791999999999</v>
      </c>
      <c r="F7" s="23">
        <v>9625000</v>
      </c>
      <c r="G7" s="23">
        <f t="shared" si="1"/>
        <v>14019.82311221953</v>
      </c>
      <c r="H7" s="23">
        <v>578000</v>
      </c>
      <c r="I7" s="23">
        <v>30000</v>
      </c>
      <c r="J7" s="23">
        <f t="shared" si="2"/>
        <v>10233000</v>
      </c>
      <c r="K7" s="23">
        <f t="shared" si="3"/>
        <v>14905.438951412201</v>
      </c>
      <c r="L7" s="25"/>
      <c r="P7" s="24"/>
    </row>
    <row r="8" spans="2:18" x14ac:dyDescent="0.3">
      <c r="B8" s="20">
        <v>6</v>
      </c>
      <c r="C8" s="20">
        <v>1204</v>
      </c>
      <c r="D8" s="21">
        <v>63.78</v>
      </c>
      <c r="E8" s="22">
        <f t="shared" si="0"/>
        <v>686.52791999999999</v>
      </c>
      <c r="F8" s="23">
        <v>9625000</v>
      </c>
      <c r="G8" s="23">
        <f t="shared" si="1"/>
        <v>14019.82311221953</v>
      </c>
      <c r="H8" s="23">
        <v>577500</v>
      </c>
      <c r="I8" s="23">
        <v>30000</v>
      </c>
      <c r="J8" s="23">
        <f t="shared" si="2"/>
        <v>10232500</v>
      </c>
      <c r="K8" s="23">
        <f t="shared" si="3"/>
        <v>14904.710648912866</v>
      </c>
      <c r="L8" s="25"/>
      <c r="P8" s="24"/>
    </row>
    <row r="9" spans="2:18" x14ac:dyDescent="0.3">
      <c r="B9" s="20">
        <v>7</v>
      </c>
      <c r="C9" s="20"/>
      <c r="D9" s="21"/>
      <c r="E9" s="22">
        <f t="shared" si="0"/>
        <v>0</v>
      </c>
      <c r="F9" s="23"/>
      <c r="G9" s="23" t="e">
        <f t="shared" si="1"/>
        <v>#DIV/0!</v>
      </c>
      <c r="H9" s="23"/>
      <c r="I9" s="23">
        <v>30000</v>
      </c>
      <c r="J9" s="23">
        <f t="shared" si="2"/>
        <v>30000</v>
      </c>
      <c r="K9" s="23" t="e">
        <f t="shared" si="3"/>
        <v>#DIV/0!</v>
      </c>
      <c r="L9" s="25"/>
      <c r="P9" s="24"/>
    </row>
    <row r="10" spans="2:18" x14ac:dyDescent="0.3">
      <c r="B10" s="20">
        <v>8</v>
      </c>
      <c r="C10" s="20"/>
      <c r="D10" s="21"/>
      <c r="E10" s="22"/>
      <c r="F10" s="23"/>
      <c r="G10" s="23"/>
      <c r="H10" s="23"/>
      <c r="I10" s="23"/>
      <c r="J10" s="23"/>
      <c r="K10" s="23"/>
      <c r="P10" s="24"/>
    </row>
    <row r="11" spans="2:18" x14ac:dyDescent="0.3">
      <c r="G11" s="12" t="e">
        <f>AVERAGE(G3:G10)</f>
        <v>#DIV/0!</v>
      </c>
      <c r="H11" s="79" t="s">
        <v>19</v>
      </c>
      <c r="I11" s="79"/>
      <c r="J11" s="79"/>
      <c r="K11" s="13" t="e">
        <f>AVERAGE(K3:K10)</f>
        <v>#DIV/0!</v>
      </c>
      <c r="P11" s="24"/>
    </row>
    <row r="12" spans="2:18" x14ac:dyDescent="0.3">
      <c r="G12" s="27"/>
      <c r="H12" s="80"/>
      <c r="I12" s="80"/>
      <c r="J12" s="80"/>
      <c r="K12" s="27"/>
      <c r="P12" s="24"/>
    </row>
    <row r="13" spans="2:18" x14ac:dyDescent="0.3">
      <c r="P13" s="24"/>
    </row>
    <row r="14" spans="2:18" x14ac:dyDescent="0.3">
      <c r="P14" s="24"/>
    </row>
    <row r="15" spans="2:18" x14ac:dyDescent="0.3">
      <c r="P15" s="24"/>
    </row>
    <row r="16" spans="2:18" x14ac:dyDescent="0.3">
      <c r="D16" s="78" t="s">
        <v>22</v>
      </c>
      <c r="E16" s="78"/>
      <c r="F16" s="78"/>
      <c r="G16" s="78"/>
      <c r="I16" s="25"/>
      <c r="P16" s="24"/>
    </row>
    <row r="17" spans="4:16" x14ac:dyDescent="0.3">
      <c r="D17" s="15">
        <v>1</v>
      </c>
      <c r="E17" s="16"/>
      <c r="F17" s="30"/>
      <c r="G17" s="17"/>
      <c r="P17" s="24"/>
    </row>
    <row r="18" spans="4:16" x14ac:dyDescent="0.3">
      <c r="D18" s="15">
        <v>2</v>
      </c>
      <c r="E18" s="16"/>
      <c r="F18" s="30"/>
      <c r="G18" s="17"/>
      <c r="P18" s="24"/>
    </row>
    <row r="19" spans="4:16" x14ac:dyDescent="0.3">
      <c r="D19" s="15">
        <v>3</v>
      </c>
      <c r="E19" s="16"/>
      <c r="F19" s="30"/>
      <c r="G19" s="17"/>
      <c r="P19" s="24"/>
    </row>
    <row r="20" spans="4:16" x14ac:dyDescent="0.3">
      <c r="D20" s="15">
        <v>4</v>
      </c>
      <c r="E20" s="16"/>
      <c r="F20" s="30"/>
      <c r="G20" s="17"/>
      <c r="P20" s="24"/>
    </row>
    <row r="21" spans="4:16" x14ac:dyDescent="0.3">
      <c r="D21" s="15">
        <v>5</v>
      </c>
      <c r="E21" s="16"/>
      <c r="F21" s="30"/>
      <c r="G21" s="17"/>
      <c r="P21" s="24"/>
    </row>
    <row r="22" spans="4:16" x14ac:dyDescent="0.3">
      <c r="D22" s="14"/>
      <c r="E22" s="14"/>
      <c r="F22" s="29" t="s">
        <v>19</v>
      </c>
      <c r="G22" s="18" t="e">
        <f>AVERAGE(G17:G21)</f>
        <v>#DIV/0!</v>
      </c>
      <c r="P22" s="24"/>
    </row>
    <row r="23" spans="4:16" x14ac:dyDescent="0.3">
      <c r="D23" s="14"/>
      <c r="E23" s="14"/>
      <c r="F23" s="28"/>
      <c r="G23" s="28"/>
      <c r="P23" s="24"/>
    </row>
    <row r="24" spans="4:16" x14ac:dyDescent="0.3">
      <c r="G24" s="26"/>
      <c r="P24" s="24"/>
    </row>
  </sheetData>
  <mergeCells count="3">
    <mergeCell ref="H11:J11"/>
    <mergeCell ref="H12:J12"/>
    <mergeCell ref="D16:G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D33:E34"/>
  <sheetViews>
    <sheetView topLeftCell="A10" workbookViewId="0">
      <selection activeCell="C32" sqref="C32:F38"/>
    </sheetView>
  </sheetViews>
  <sheetFormatPr defaultRowHeight="16.5" x14ac:dyDescent="0.3"/>
  <cols>
    <col min="1" max="3" width="9.140625" style="4"/>
    <col min="4" max="4" width="13.7109375" style="4" bestFit="1" customWidth="1"/>
    <col min="5" max="16384" width="9.140625" style="4"/>
  </cols>
  <sheetData>
    <row r="33" spans="4:5" x14ac:dyDescent="0.3">
      <c r="D33" s="11">
        <f>85370*560.12</f>
        <v>47817444.399999999</v>
      </c>
      <c r="E33" s="4">
        <f>MROUND((D33*0.025/12),500)</f>
        <v>99500</v>
      </c>
    </row>
    <row r="34" spans="4:5" x14ac:dyDescent="0.3">
      <c r="D34" s="11">
        <f>171800*560.12</f>
        <v>96228616</v>
      </c>
      <c r="E34" s="4">
        <f>MROUND((D34*0.025/12),500)</f>
        <v>200500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2FF2-C628-4802-A908-FDCE3953E0D6}">
  <dimension ref="A1"/>
  <sheetViews>
    <sheetView topLeftCell="A7" workbookViewId="0">
      <selection activeCell="V26" sqref="V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Laxmi Heights</vt:lpstr>
      <vt:lpstr>Laxmi Heights (Sale)</vt:lpstr>
      <vt:lpstr>Laxmi Heights (Rehab)</vt:lpstr>
      <vt:lpstr>Total</vt:lpstr>
      <vt:lpstr>Typical Floor</vt:lpstr>
      <vt:lpstr>RERA</vt:lpstr>
      <vt:lpstr>IGR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2024-07-01T12:36:18Z</dcterms:modified>
</cp:coreProperties>
</file>