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5928"/>
  <workbookPr filterPrivacy="1" defaultThemeVersion="124226"/>
  <xr:revisionPtr revIDLastSave="0" documentId="13_ncr:1_{FAD65303-1E9B-4431-A1E6-F1E25FB55CD1}" xr6:coauthVersionLast="47" xr6:coauthVersionMax="47" xr10:uidLastSave="{00000000-0000-0000-0000-000000000000}"/>
  <bookViews>
    <workbookView xWindow="2340" yWindow="735" windowWidth="14025" windowHeight="15465" xr2:uid="{00000000-000D-0000-FFFF-FFFF00000000}"/>
  </bookViews>
  <sheets>
    <sheet name="Cal" sheetId="8" r:id="rId1"/>
    <sheet name="2001-rate" sheetId="5" r:id="rId2"/>
    <sheet name="Area page" sheetId="7" r:id="rId3"/>
  </sheets>
  <definedNames>
    <definedName name="_xlnm.Print_Area" localSheetId="0">Cal!$A$2:$C$34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19" i="8" l="1"/>
  <c r="B9" i="8" l="1"/>
  <c r="C10" i="8" l="1"/>
  <c r="C23" i="8" s="1"/>
  <c r="C9" i="8"/>
  <c r="C13" i="8" l="1"/>
  <c r="C14" i="8" s="1"/>
  <c r="C22" i="8"/>
  <c r="C18" i="8"/>
  <c r="U35" i="8"/>
  <c r="C15" i="8"/>
  <c r="C6" i="8"/>
  <c r="D6" i="8" s="1"/>
  <c r="F3" i="8"/>
  <c r="C24" i="8" l="1"/>
  <c r="C16" i="8"/>
  <c r="E24" i="8"/>
  <c r="E29" i="8" s="1"/>
  <c r="C26" i="8" s="1"/>
  <c r="F24" i="8" l="1"/>
  <c r="E26" i="8" l="1"/>
  <c r="E27" i="8" l="1"/>
  <c r="F25" i="8"/>
  <c r="C27" i="8" s="1"/>
  <c r="C29" i="8" s="1"/>
  <c r="C31" i="8" l="1"/>
  <c r="C32" i="8" s="1"/>
  <c r="C33" i="8" l="1"/>
  <c r="C34" i="8" l="1"/>
  <c r="C37" i="8" s="1"/>
  <c r="C38" i="8" s="1"/>
</calcChain>
</file>

<file path=xl/sharedStrings.xml><?xml version="1.0" encoding="utf-8"?>
<sst xmlns="http://schemas.openxmlformats.org/spreadsheetml/2006/main" count="44" uniqueCount="44">
  <si>
    <t>Year of Construction</t>
  </si>
  <si>
    <t>Age of Building</t>
  </si>
  <si>
    <t>Depreciation</t>
  </si>
  <si>
    <t>Amount of Depreciation</t>
  </si>
  <si>
    <t>Depreciated Fair Market Value</t>
  </si>
  <si>
    <t>Stamp Duty</t>
  </si>
  <si>
    <t>Registration Charges</t>
  </si>
  <si>
    <t xml:space="preserve"> Cost of Acquisition</t>
  </si>
  <si>
    <t>Depreciated Cost of Interior</t>
  </si>
  <si>
    <t>Total Cost of Acquisition</t>
  </si>
  <si>
    <t>Indexed Cost of Acquisition</t>
  </si>
  <si>
    <t>Value of Property as on Year</t>
  </si>
  <si>
    <t>Current Year</t>
  </si>
  <si>
    <t>Sq.FT.</t>
  </si>
  <si>
    <t>Sq.M.</t>
  </si>
  <si>
    <t>Ready Reckoner</t>
  </si>
  <si>
    <t>Area of Flat</t>
  </si>
  <si>
    <t>Cost of Construction of Flat</t>
  </si>
  <si>
    <t>Flat</t>
  </si>
  <si>
    <t>Rate for Cost of Construction (For Flat)</t>
  </si>
  <si>
    <t>Value of the flat (BU area * Rate)</t>
  </si>
  <si>
    <t xml:space="preserve">stamp duty </t>
  </si>
  <si>
    <t>registration ch - 1%</t>
  </si>
  <si>
    <t>1. Rate Increase by 5% if the property is located on above 5th floor</t>
  </si>
  <si>
    <t>2. For car parking 25% rate of Ready reckoner.</t>
  </si>
  <si>
    <t xml:space="preserve">3. Considered lowest range. Above 10 lakh stamp duty is 8%. </t>
  </si>
  <si>
    <t>Page No.</t>
  </si>
  <si>
    <t>Zone No.</t>
  </si>
  <si>
    <t>Rate</t>
  </si>
  <si>
    <t>maximum</t>
  </si>
  <si>
    <t xml:space="preserve">4. Registration charges 1% or Maximum 20000/- </t>
  </si>
  <si>
    <t>bua</t>
  </si>
  <si>
    <t>ca- agreemetn  - 2022</t>
  </si>
  <si>
    <t>redevelopment</t>
  </si>
  <si>
    <t>stamp duty - 8%</t>
  </si>
  <si>
    <t>Agreement  - 22.05.2023</t>
  </si>
  <si>
    <t>Developemtn Agreement  -  December 2006</t>
  </si>
  <si>
    <t>Value of Garbage</t>
  </si>
  <si>
    <t>Car Parking</t>
  </si>
  <si>
    <t>10 lakhs</t>
  </si>
  <si>
    <t>Carpet Area</t>
  </si>
  <si>
    <t>RR 2001</t>
  </si>
  <si>
    <t>4A</t>
  </si>
  <si>
    <t xml:space="preserve">{(100-10) x32}/70.00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</si>
</sst>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8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u/>
      <sz val="20"/>
      <color theme="1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CC"/>
      </patternFill>
    </fill>
    <fill>
      <patternFill patternType="solid">
        <fgColor theme="0"/>
        <bgColor indexed="64"/>
      </patternFill>
    </fill>
  </fills>
  <borders count="14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thin">
        <color rgb="FFB2B2B2"/>
      </bottom>
      <diagonal/>
    </border>
    <border>
      <left/>
      <right/>
      <top style="medium">
        <color indexed="64"/>
      </top>
      <bottom style="thin">
        <color rgb="FFB2B2B2"/>
      </bottom>
      <diagonal/>
    </border>
    <border>
      <left/>
      <right style="medium">
        <color indexed="64"/>
      </right>
      <top style="medium">
        <color indexed="64"/>
      </top>
      <bottom style="thin">
        <color rgb="FFB2B2B2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4" fillId="0" borderId="0" applyFont="0" applyFill="0" applyBorder="0" applyAlignment="0" applyProtection="0"/>
    <xf numFmtId="0" fontId="4" fillId="8" borderId="1" applyNumberFormat="0" applyFont="0" applyAlignment="0" applyProtection="0"/>
  </cellStyleXfs>
  <cellXfs count="81">
    <xf numFmtId="0" fontId="0" fillId="0" borderId="0" xfId="0"/>
    <xf numFmtId="43" fontId="0" fillId="0" borderId="0" xfId="1" applyFont="1"/>
    <xf numFmtId="43" fontId="0" fillId="0" borderId="0" xfId="0" applyNumberFormat="1"/>
    <xf numFmtId="49" fontId="0" fillId="0" borderId="0" xfId="0" applyNumberFormat="1"/>
    <xf numFmtId="0" fontId="5" fillId="0" borderId="0" xfId="0" applyFont="1"/>
    <xf numFmtId="43" fontId="5" fillId="0" borderId="0" xfId="1" applyFont="1"/>
    <xf numFmtId="0" fontId="2" fillId="0" borderId="0" xfId="0" applyFont="1" applyAlignment="1">
      <alignment horizontal="center"/>
    </xf>
    <xf numFmtId="2" fontId="2" fillId="0" borderId="0" xfId="0" applyNumberFormat="1" applyFont="1" applyAlignment="1">
      <alignment horizontal="center"/>
    </xf>
    <xf numFmtId="3" fontId="0" fillId="0" borderId="0" xfId="0" applyNumberFormat="1"/>
    <xf numFmtId="0" fontId="6" fillId="3" borderId="0" xfId="0" applyFont="1" applyFill="1" applyAlignment="1">
      <alignment horizontal="right"/>
    </xf>
    <xf numFmtId="10" fontId="0" fillId="0" borderId="0" xfId="0" applyNumberFormat="1"/>
    <xf numFmtId="43" fontId="2" fillId="0" borderId="0" xfId="1" applyFont="1"/>
    <xf numFmtId="43" fontId="2" fillId="0" borderId="0" xfId="0" applyNumberFormat="1" applyFont="1"/>
    <xf numFmtId="43" fontId="2" fillId="7" borderId="2" xfId="1" applyFont="1" applyFill="1" applyBorder="1"/>
    <xf numFmtId="0" fontId="0" fillId="4" borderId="3" xfId="0" applyFill="1" applyBorder="1"/>
    <xf numFmtId="0" fontId="0" fillId="5" borderId="7" xfId="0" applyFill="1" applyBorder="1"/>
    <xf numFmtId="0" fontId="0" fillId="5" borderId="0" xfId="0" applyFill="1"/>
    <xf numFmtId="0" fontId="0" fillId="5" borderId="3" xfId="0" applyFill="1" applyBorder="1"/>
    <xf numFmtId="0" fontId="0" fillId="5" borderId="0" xfId="0" applyFill="1" applyAlignment="1">
      <alignment horizontal="right"/>
    </xf>
    <xf numFmtId="0" fontId="0" fillId="5" borderId="3" xfId="0" applyFill="1" applyBorder="1" applyAlignment="1">
      <alignment horizontal="right"/>
    </xf>
    <xf numFmtId="43" fontId="0" fillId="5" borderId="3" xfId="1" applyFont="1" applyFill="1" applyBorder="1" applyAlignment="1">
      <alignment horizontal="right"/>
    </xf>
    <xf numFmtId="0" fontId="0" fillId="5" borderId="7" xfId="0" applyFill="1" applyBorder="1" applyAlignment="1">
      <alignment horizontal="center" vertical="top"/>
    </xf>
    <xf numFmtId="0" fontId="2" fillId="3" borderId="7" xfId="0" applyFont="1" applyFill="1" applyBorder="1"/>
    <xf numFmtId="0" fontId="0" fillId="3" borderId="0" xfId="0" applyFill="1"/>
    <xf numFmtId="43" fontId="0" fillId="3" borderId="3" xfId="1" applyFont="1" applyFill="1" applyBorder="1"/>
    <xf numFmtId="0" fontId="0" fillId="3" borderId="3" xfId="0" applyFill="1" applyBorder="1"/>
    <xf numFmtId="0" fontId="0" fillId="3" borderId="7" xfId="0" applyFill="1" applyBorder="1"/>
    <xf numFmtId="2" fontId="1" fillId="3" borderId="3" xfId="0" applyNumberFormat="1" applyFont="1" applyFill="1" applyBorder="1"/>
    <xf numFmtId="10" fontId="0" fillId="3" borderId="3" xfId="1" applyNumberFormat="1" applyFont="1" applyFill="1" applyBorder="1"/>
    <xf numFmtId="43" fontId="0" fillId="5" borderId="3" xfId="0" applyNumberFormat="1" applyFill="1" applyBorder="1"/>
    <xf numFmtId="0" fontId="0" fillId="6" borderId="7" xfId="0" applyFill="1" applyBorder="1"/>
    <xf numFmtId="0" fontId="0" fillId="6" borderId="0" xfId="0" applyFill="1"/>
    <xf numFmtId="0" fontId="6" fillId="6" borderId="7" xfId="0" applyFont="1" applyFill="1" applyBorder="1"/>
    <xf numFmtId="0" fontId="6" fillId="6" borderId="0" xfId="0" applyFont="1" applyFill="1"/>
    <xf numFmtId="43" fontId="6" fillId="6" borderId="3" xfId="1" applyFont="1" applyFill="1" applyBorder="1"/>
    <xf numFmtId="0" fontId="6" fillId="0" borderId="7" xfId="0" applyFont="1" applyBorder="1"/>
    <xf numFmtId="0" fontId="6" fillId="0" borderId="0" xfId="0" applyFont="1"/>
    <xf numFmtId="0" fontId="6" fillId="0" borderId="3" xfId="0" applyFont="1" applyBorder="1"/>
    <xf numFmtId="0" fontId="6" fillId="5" borderId="7" xfId="0" applyFont="1" applyFill="1" applyBorder="1"/>
    <xf numFmtId="0" fontId="6" fillId="5" borderId="0" xfId="0" applyFont="1" applyFill="1"/>
    <xf numFmtId="43" fontId="6" fillId="5" borderId="3" xfId="0" applyNumberFormat="1" applyFont="1" applyFill="1" applyBorder="1"/>
    <xf numFmtId="0" fontId="1" fillId="5" borderId="7" xfId="0" applyFont="1" applyFill="1" applyBorder="1"/>
    <xf numFmtId="0" fontId="1" fillId="5" borderId="0" xfId="0" applyFont="1" applyFill="1"/>
    <xf numFmtId="43" fontId="1" fillId="5" borderId="3" xfId="0" applyNumberFormat="1" applyFont="1" applyFill="1" applyBorder="1"/>
    <xf numFmtId="43" fontId="0" fillId="3" borderId="3" xfId="0" applyNumberFormat="1" applyFill="1" applyBorder="1"/>
    <xf numFmtId="0" fontId="0" fillId="7" borderId="7" xfId="0" applyFill="1" applyBorder="1"/>
    <xf numFmtId="0" fontId="0" fillId="7" borderId="0" xfId="0" applyFill="1"/>
    <xf numFmtId="0" fontId="0" fillId="7" borderId="8" xfId="0" applyFill="1" applyBorder="1"/>
    <xf numFmtId="0" fontId="0" fillId="7" borderId="9" xfId="0" applyFill="1" applyBorder="1"/>
    <xf numFmtId="43" fontId="0" fillId="7" borderId="2" xfId="1" applyFont="1" applyFill="1" applyBorder="1"/>
    <xf numFmtId="0" fontId="6" fillId="0" borderId="0" xfId="0" applyFont="1" applyAlignment="1">
      <alignment horizontal="center"/>
    </xf>
    <xf numFmtId="0" fontId="6" fillId="2" borderId="10" xfId="0" applyFont="1" applyFill="1" applyBorder="1" applyAlignment="1">
      <alignment horizontal="center"/>
    </xf>
    <xf numFmtId="0" fontId="0" fillId="2" borderId="10" xfId="0" applyFill="1" applyBorder="1"/>
    <xf numFmtId="43" fontId="0" fillId="2" borderId="10" xfId="0" applyNumberFormat="1" applyFill="1" applyBorder="1"/>
    <xf numFmtId="0" fontId="0" fillId="2" borderId="10" xfId="0" applyFill="1" applyBorder="1" applyAlignment="1">
      <alignment horizontal="right" vertical="center"/>
    </xf>
    <xf numFmtId="0" fontId="0" fillId="0" borderId="10" xfId="0" applyBorder="1"/>
    <xf numFmtId="43" fontId="0" fillId="0" borderId="10" xfId="1" applyFont="1" applyBorder="1"/>
    <xf numFmtId="43" fontId="0" fillId="0" borderId="10" xfId="0" applyNumberFormat="1" applyBorder="1"/>
    <xf numFmtId="9" fontId="0" fillId="0" borderId="0" xfId="0" applyNumberFormat="1"/>
    <xf numFmtId="0" fontId="2" fillId="9" borderId="7" xfId="0" applyFont="1" applyFill="1" applyBorder="1"/>
    <xf numFmtId="0" fontId="2" fillId="9" borderId="0" xfId="0" applyFont="1" applyFill="1"/>
    <xf numFmtId="43" fontId="2" fillId="9" borderId="3" xfId="0" applyNumberFormat="1" applyFont="1" applyFill="1" applyBorder="1"/>
    <xf numFmtId="0" fontId="0" fillId="9" borderId="0" xfId="0" applyFill="1"/>
    <xf numFmtId="43" fontId="0" fillId="9" borderId="0" xfId="0" applyNumberFormat="1" applyFill="1"/>
    <xf numFmtId="43" fontId="0" fillId="9" borderId="0" xfId="1" applyFont="1" applyFill="1"/>
    <xf numFmtId="0" fontId="6" fillId="2" borderId="0" xfId="0" applyFont="1" applyFill="1" applyAlignment="1">
      <alignment horizontal="center"/>
    </xf>
    <xf numFmtId="43" fontId="0" fillId="2" borderId="0" xfId="0" applyNumberFormat="1" applyFill="1"/>
    <xf numFmtId="0" fontId="0" fillId="5" borderId="7" xfId="0" applyFill="1" applyBorder="1" applyAlignment="1">
      <alignment vertical="top"/>
    </xf>
    <xf numFmtId="43" fontId="0" fillId="6" borderId="3" xfId="0" applyNumberFormat="1" applyFill="1" applyBorder="1"/>
    <xf numFmtId="0" fontId="5" fillId="0" borderId="0" xfId="0" applyFont="1" applyAlignment="1">
      <alignment horizontal="left"/>
    </xf>
    <xf numFmtId="0" fontId="7" fillId="8" borderId="4" xfId="2" applyFont="1" applyBorder="1" applyAlignment="1">
      <alignment horizontal="center"/>
    </xf>
    <xf numFmtId="0" fontId="7" fillId="8" borderId="5" xfId="2" applyFont="1" applyBorder="1" applyAlignment="1">
      <alignment horizontal="center"/>
    </xf>
    <xf numFmtId="0" fontId="7" fillId="8" borderId="6" xfId="2" applyFont="1" applyBorder="1" applyAlignment="1">
      <alignment horizontal="center"/>
    </xf>
    <xf numFmtId="0" fontId="3" fillId="4" borderId="7" xfId="0" applyFont="1" applyFill="1" applyBorder="1" applyAlignment="1">
      <alignment horizontal="center"/>
    </xf>
    <xf numFmtId="0" fontId="3" fillId="4" borderId="0" xfId="0" applyFont="1" applyFill="1" applyAlignment="1">
      <alignment horizontal="center"/>
    </xf>
    <xf numFmtId="0" fontId="6" fillId="2" borderId="11" xfId="0" applyFont="1" applyFill="1" applyBorder="1" applyAlignment="1">
      <alignment horizontal="center" vertical="center"/>
    </xf>
    <xf numFmtId="0" fontId="6" fillId="2" borderId="12" xfId="0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0" fillId="0" borderId="11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2" xfId="0" applyBorder="1" applyAlignment="1">
      <alignment horizontal="center"/>
    </xf>
  </cellXfs>
  <cellStyles count="3">
    <cellStyle name="Comma" xfId="1" builtinId="3"/>
    <cellStyle name="Normal" xfId="0" builtinId="0"/>
    <cellStyle name="Note" xfId="2" builtinId="1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422621</xdr:colOff>
      <xdr:row>11</xdr:row>
      <xdr:rowOff>24092</xdr:rowOff>
    </xdr:from>
    <xdr:to>
      <xdr:col>21</xdr:col>
      <xdr:colOff>34802</xdr:colOff>
      <xdr:row>46</xdr:row>
      <xdr:rowOff>62398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D5A1125-DC1E-4CA6-AC65-9B81AEB21B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242771" y="2071967"/>
          <a:ext cx="9918231" cy="6743906"/>
        </a:xfrm>
        <a:prstGeom prst="rect">
          <a:avLst/>
        </a:prstGeom>
      </xdr:spPr>
    </xdr:pic>
    <xdr:clientData/>
  </xdr:twoCellAnchor>
  <xdr:twoCellAnchor editAs="oneCell">
    <xdr:from>
      <xdr:col>7</xdr:col>
      <xdr:colOff>380439</xdr:colOff>
      <xdr:row>41</xdr:row>
      <xdr:rowOff>166407</xdr:rowOff>
    </xdr:from>
    <xdr:to>
      <xdr:col>24</xdr:col>
      <xdr:colOff>308784</xdr:colOff>
      <xdr:row>80</xdr:row>
      <xdr:rowOff>51193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E526DA6-3F7F-4CE3-A093-9EE891058F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200589" y="7967382"/>
          <a:ext cx="12063195" cy="731428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362766</xdr:colOff>
      <xdr:row>42</xdr:row>
      <xdr:rowOff>163064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DE7213F-55B8-BAC5-F985-C144E565B3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849166" cy="816406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7</xdr:col>
      <xdr:colOff>410228</xdr:colOff>
      <xdr:row>42</xdr:row>
      <xdr:rowOff>39222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84114B6-24E1-4DE1-2CC4-7C4D90BB85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4677428" cy="804022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5509FE-72DF-4AEA-BD38-5B6DE23301DA}">
  <dimension ref="A1:U41"/>
  <sheetViews>
    <sheetView tabSelected="1" zoomScaleNormal="100" workbookViewId="0">
      <selection activeCell="C18" sqref="C18"/>
    </sheetView>
  </sheetViews>
  <sheetFormatPr defaultRowHeight="15" x14ac:dyDescent="0.25"/>
  <cols>
    <col min="1" max="1" width="18.140625" customWidth="1"/>
    <col min="2" max="2" width="19.28515625" customWidth="1"/>
    <col min="3" max="3" width="22.5703125" customWidth="1"/>
    <col min="4" max="4" width="18.5703125" customWidth="1"/>
    <col min="5" max="5" width="22.85546875" customWidth="1"/>
    <col min="6" max="6" width="18.140625" bestFit="1" customWidth="1"/>
    <col min="7" max="7" width="18" customWidth="1"/>
    <col min="8" max="8" width="17.140625" customWidth="1"/>
    <col min="9" max="9" width="13.42578125" customWidth="1"/>
    <col min="10" max="10" width="12.7109375" customWidth="1"/>
    <col min="11" max="11" width="19.85546875" customWidth="1"/>
  </cols>
  <sheetData>
    <row r="1" spans="1:12" ht="26.25" x14ac:dyDescent="0.4">
      <c r="A1" s="70"/>
      <c r="B1" s="71"/>
      <c r="C1" s="72"/>
    </row>
    <row r="2" spans="1:12" x14ac:dyDescent="0.25">
      <c r="A2" s="73" t="s">
        <v>11</v>
      </c>
      <c r="B2" s="74"/>
      <c r="C2" s="14">
        <v>2001</v>
      </c>
      <c r="E2" t="s">
        <v>32</v>
      </c>
      <c r="F2">
        <v>485</v>
      </c>
    </row>
    <row r="3" spans="1:12" x14ac:dyDescent="0.25">
      <c r="A3" s="15"/>
      <c r="B3" s="16"/>
      <c r="C3" s="17"/>
      <c r="E3" t="s">
        <v>31</v>
      </c>
      <c r="F3">
        <f>ROUND(F2*1.2,0)</f>
        <v>582</v>
      </c>
      <c r="L3" s="3"/>
    </row>
    <row r="4" spans="1:12" x14ac:dyDescent="0.25">
      <c r="A4" s="15" t="s">
        <v>12</v>
      </c>
      <c r="B4" s="16"/>
      <c r="C4" s="17">
        <v>2001</v>
      </c>
      <c r="G4" s="75" t="s">
        <v>41</v>
      </c>
      <c r="H4" s="76"/>
      <c r="K4" s="77"/>
      <c r="L4" s="77"/>
    </row>
    <row r="5" spans="1:12" x14ac:dyDescent="0.25">
      <c r="A5" s="15" t="s">
        <v>0</v>
      </c>
      <c r="B5" s="16"/>
      <c r="C5" s="17">
        <v>1968</v>
      </c>
      <c r="D5" t="s">
        <v>33</v>
      </c>
      <c r="G5" s="51" t="s">
        <v>26</v>
      </c>
      <c r="H5" s="52">
        <v>50</v>
      </c>
      <c r="J5" s="10"/>
    </row>
    <row r="6" spans="1:12" x14ac:dyDescent="0.25">
      <c r="A6" s="15" t="s">
        <v>1</v>
      </c>
      <c r="B6" s="18"/>
      <c r="C6" s="17">
        <f>C4-C5</f>
        <v>33</v>
      </c>
      <c r="D6">
        <f>70-C6</f>
        <v>37</v>
      </c>
      <c r="G6" s="51" t="s">
        <v>27</v>
      </c>
      <c r="H6" s="54" t="s">
        <v>42</v>
      </c>
    </row>
    <row r="7" spans="1:12" x14ac:dyDescent="0.25">
      <c r="A7" s="67" t="s">
        <v>16</v>
      </c>
      <c r="B7" s="18" t="s">
        <v>13</v>
      </c>
      <c r="C7" s="19" t="s">
        <v>14</v>
      </c>
      <c r="G7" s="51" t="s">
        <v>28</v>
      </c>
      <c r="H7" s="53">
        <v>55900</v>
      </c>
      <c r="I7" s="2"/>
    </row>
    <row r="8" spans="1:12" x14ac:dyDescent="0.25">
      <c r="A8" s="67" t="s">
        <v>40</v>
      </c>
      <c r="B8" s="18">
        <v>250</v>
      </c>
      <c r="C8" s="19"/>
      <c r="G8" s="65"/>
      <c r="H8" s="66"/>
      <c r="I8" s="2"/>
    </row>
    <row r="9" spans="1:12" x14ac:dyDescent="0.25">
      <c r="A9" s="67"/>
      <c r="B9" s="18">
        <f>B8*1.2</f>
        <v>300</v>
      </c>
      <c r="C9" s="20">
        <f>ROUND(B9/10.764,2)</f>
        <v>27.87</v>
      </c>
      <c r="F9" s="1"/>
      <c r="G9" s="50"/>
      <c r="H9" s="58"/>
      <c r="I9" s="2"/>
    </row>
    <row r="10" spans="1:12" x14ac:dyDescent="0.25">
      <c r="A10" s="21" t="s">
        <v>38</v>
      </c>
      <c r="B10" s="18">
        <v>0</v>
      </c>
      <c r="C10" s="20">
        <f>ROUND(B10/10.764,2)</f>
        <v>0</v>
      </c>
      <c r="G10" s="9"/>
      <c r="H10" s="2"/>
      <c r="K10" s="1"/>
    </row>
    <row r="11" spans="1:12" x14ac:dyDescent="0.25">
      <c r="A11" s="22" t="s">
        <v>19</v>
      </c>
      <c r="B11" s="23"/>
      <c r="C11" s="24">
        <v>5500</v>
      </c>
      <c r="D11" t="s">
        <v>23</v>
      </c>
      <c r="I11" s="2"/>
    </row>
    <row r="12" spans="1:12" x14ac:dyDescent="0.25">
      <c r="A12" s="22"/>
      <c r="B12" s="23"/>
      <c r="C12" s="25"/>
      <c r="D12" t="s">
        <v>24</v>
      </c>
    </row>
    <row r="13" spans="1:12" x14ac:dyDescent="0.25">
      <c r="A13" s="26" t="s">
        <v>17</v>
      </c>
      <c r="B13" s="23"/>
      <c r="C13" s="24">
        <f>ROUND((C9)*C11,0)</f>
        <v>153285</v>
      </c>
      <c r="D13" s="2" t="s">
        <v>25</v>
      </c>
      <c r="I13" s="4"/>
      <c r="J13" s="4"/>
      <c r="K13" s="4"/>
    </row>
    <row r="14" spans="1:12" x14ac:dyDescent="0.25">
      <c r="A14" s="26"/>
      <c r="B14" s="23"/>
      <c r="C14" s="24">
        <f>C13</f>
        <v>153285</v>
      </c>
      <c r="D14" t="s">
        <v>30</v>
      </c>
      <c r="F14" s="6"/>
      <c r="G14" s="6"/>
      <c r="H14" s="6"/>
      <c r="I14" s="4"/>
      <c r="J14" s="4"/>
      <c r="K14" s="4"/>
    </row>
    <row r="15" spans="1:12" x14ac:dyDescent="0.25">
      <c r="A15" s="26" t="s">
        <v>2</v>
      </c>
      <c r="B15" s="23"/>
      <c r="C15" s="25">
        <f>100-10</f>
        <v>90</v>
      </c>
      <c r="F15" s="6"/>
      <c r="G15" s="6"/>
      <c r="H15" s="7"/>
      <c r="I15" s="4"/>
      <c r="J15" s="4"/>
      <c r="K15" s="4"/>
    </row>
    <row r="16" spans="1:12" x14ac:dyDescent="0.25">
      <c r="A16" s="26" t="s">
        <v>43</v>
      </c>
      <c r="B16" s="23"/>
      <c r="C16" s="27">
        <f>C15*C6/70</f>
        <v>42.428571428571431</v>
      </c>
      <c r="F16" s="6"/>
      <c r="G16" s="6"/>
      <c r="H16" s="7"/>
      <c r="I16" s="4"/>
      <c r="J16" s="4"/>
      <c r="K16" s="4"/>
    </row>
    <row r="17" spans="1:11" x14ac:dyDescent="0.25">
      <c r="A17" s="26"/>
      <c r="B17" s="23"/>
      <c r="C17" s="28">
        <v>0.42430000000000001</v>
      </c>
      <c r="G17" s="6"/>
      <c r="H17" s="5"/>
      <c r="I17" s="69"/>
      <c r="J17" s="69"/>
      <c r="K17" s="69"/>
    </row>
    <row r="18" spans="1:11" x14ac:dyDescent="0.25">
      <c r="A18" s="15" t="s">
        <v>3</v>
      </c>
      <c r="B18" s="16"/>
      <c r="C18" s="29">
        <f>ROUND(C13*C17,0)</f>
        <v>65039</v>
      </c>
      <c r="D18" s="2"/>
      <c r="E18" s="2"/>
    </row>
    <row r="19" spans="1:11" x14ac:dyDescent="0.25">
      <c r="A19" s="30" t="s">
        <v>15</v>
      </c>
      <c r="B19" s="31"/>
      <c r="C19" s="68">
        <f>H7</f>
        <v>55900</v>
      </c>
      <c r="E19" s="1"/>
    </row>
    <row r="20" spans="1:11" x14ac:dyDescent="0.25">
      <c r="A20" s="32" t="s">
        <v>18</v>
      </c>
      <c r="B20" s="33"/>
      <c r="C20" s="34">
        <v>0</v>
      </c>
    </row>
    <row r="21" spans="1:11" x14ac:dyDescent="0.25">
      <c r="A21" s="35"/>
      <c r="B21" s="36"/>
      <c r="C21" s="37"/>
    </row>
    <row r="22" spans="1:11" x14ac:dyDescent="0.25">
      <c r="A22" s="38" t="s">
        <v>20</v>
      </c>
      <c r="B22" s="39"/>
      <c r="C22" s="40">
        <f>ROUND(C19*C9,0)</f>
        <v>1557933</v>
      </c>
    </row>
    <row r="23" spans="1:11" x14ac:dyDescent="0.25">
      <c r="A23" s="41" t="s">
        <v>37</v>
      </c>
      <c r="B23" s="42"/>
      <c r="C23" s="43">
        <f>C20*25%*C10</f>
        <v>0</v>
      </c>
      <c r="E23" t="s">
        <v>21</v>
      </c>
      <c r="F23" t="s">
        <v>22</v>
      </c>
    </row>
    <row r="24" spans="1:11" s="62" customFormat="1" x14ac:dyDescent="0.25">
      <c r="A24" s="59" t="s">
        <v>4</v>
      </c>
      <c r="B24" s="60"/>
      <c r="C24" s="61">
        <f>C22+C23-C18</f>
        <v>1492894</v>
      </c>
      <c r="E24" s="63">
        <f>C24</f>
        <v>1492894</v>
      </c>
      <c r="F24" s="63">
        <f>C24</f>
        <v>1492894</v>
      </c>
      <c r="G24" s="64"/>
    </row>
    <row r="25" spans="1:11" x14ac:dyDescent="0.25">
      <c r="D25" t="s">
        <v>39</v>
      </c>
      <c r="E25" s="2">
        <v>1000000</v>
      </c>
      <c r="F25" s="12">
        <f>ROUND(F24*1%,0)</f>
        <v>14929</v>
      </c>
      <c r="G25" s="2"/>
    </row>
    <row r="26" spans="1:11" x14ac:dyDescent="0.25">
      <c r="A26" s="26" t="s">
        <v>5</v>
      </c>
      <c r="B26" s="23"/>
      <c r="C26" s="44">
        <f>E29</f>
        <v>149289</v>
      </c>
      <c r="E26" s="2">
        <f>ROUND(E24-E25,500)</f>
        <v>492894</v>
      </c>
      <c r="F26">
        <v>20000</v>
      </c>
      <c r="G26" t="s">
        <v>29</v>
      </c>
    </row>
    <row r="27" spans="1:11" x14ac:dyDescent="0.25">
      <c r="A27" s="26" t="s">
        <v>6</v>
      </c>
      <c r="B27" s="23"/>
      <c r="C27" s="44">
        <f>F25</f>
        <v>14929</v>
      </c>
      <c r="D27" t="s">
        <v>34</v>
      </c>
      <c r="E27" s="2">
        <f>ROUND(E26*8%,0)</f>
        <v>39432</v>
      </c>
      <c r="G27" s="1"/>
      <c r="K27" s="1"/>
    </row>
    <row r="28" spans="1:11" ht="15.75" thickBot="1" x14ac:dyDescent="0.3">
      <c r="A28" s="26"/>
      <c r="B28" s="23"/>
      <c r="C28" s="25"/>
      <c r="E28" s="1">
        <v>38750</v>
      </c>
      <c r="J28" s="8"/>
      <c r="K28" s="8"/>
    </row>
    <row r="29" spans="1:11" ht="15.75" thickBot="1" x14ac:dyDescent="0.3">
      <c r="A29" s="45" t="s">
        <v>7</v>
      </c>
      <c r="B29" s="46"/>
      <c r="C29" s="13">
        <f>ROUND(C27+C26+C24,0)</f>
        <v>1657112</v>
      </c>
      <c r="E29" s="11">
        <f>ROUND(E24*10%,0)</f>
        <v>149289</v>
      </c>
      <c r="J29" s="8"/>
    </row>
    <row r="30" spans="1:11" x14ac:dyDescent="0.25">
      <c r="A30" s="26" t="s">
        <v>8</v>
      </c>
      <c r="B30" s="23"/>
      <c r="C30" s="24">
        <v>0</v>
      </c>
      <c r="E30" s="2"/>
      <c r="J30" s="8"/>
    </row>
    <row r="31" spans="1:11" x14ac:dyDescent="0.25">
      <c r="A31" s="26" t="s">
        <v>9</v>
      </c>
      <c r="B31" s="23"/>
      <c r="C31" s="24">
        <f>C29</f>
        <v>1657112</v>
      </c>
      <c r="J31" s="1"/>
    </row>
    <row r="32" spans="1:11" x14ac:dyDescent="0.25">
      <c r="A32" s="26"/>
      <c r="B32" s="23"/>
      <c r="C32" s="24">
        <f>ROUND(C31,0)</f>
        <v>1657112</v>
      </c>
      <c r="D32">
        <v>122</v>
      </c>
      <c r="E32" t="s">
        <v>36</v>
      </c>
      <c r="J32" s="8"/>
    </row>
    <row r="33" spans="1:21" ht="15.75" thickBot="1" x14ac:dyDescent="0.3">
      <c r="A33" s="26" t="s">
        <v>10</v>
      </c>
      <c r="B33" s="23"/>
      <c r="C33" s="24">
        <f>C32*348/100</f>
        <v>5766749.7599999998</v>
      </c>
      <c r="D33">
        <v>348</v>
      </c>
      <c r="E33" s="2" t="s">
        <v>35</v>
      </c>
      <c r="J33" s="2"/>
    </row>
    <row r="34" spans="1:21" ht="15.75" thickBot="1" x14ac:dyDescent="0.3">
      <c r="A34" s="47"/>
      <c r="B34" s="48"/>
      <c r="C34" s="49">
        <f>ROUND(C33,0)</f>
        <v>5766750</v>
      </c>
    </row>
    <row r="35" spans="1:21" x14ac:dyDescent="0.25">
      <c r="U35">
        <f>32.91+37.7</f>
        <v>70.61</v>
      </c>
    </row>
    <row r="36" spans="1:21" x14ac:dyDescent="0.25">
      <c r="C36" s="1">
        <v>6550000</v>
      </c>
    </row>
    <row r="37" spans="1:21" x14ac:dyDescent="0.25">
      <c r="C37" s="2">
        <f>C36-C34</f>
        <v>783250</v>
      </c>
    </row>
    <row r="38" spans="1:21" x14ac:dyDescent="0.25">
      <c r="C38" s="2">
        <f>C37*20%</f>
        <v>156650</v>
      </c>
    </row>
    <row r="39" spans="1:21" x14ac:dyDescent="0.25">
      <c r="C39" s="2"/>
    </row>
    <row r="40" spans="1:21" x14ac:dyDescent="0.25">
      <c r="C40" s="2"/>
    </row>
    <row r="41" spans="1:21" x14ac:dyDescent="0.25">
      <c r="C41" s="2"/>
    </row>
  </sheetData>
  <mergeCells count="5">
    <mergeCell ref="I17:K17"/>
    <mergeCell ref="A1:C1"/>
    <mergeCell ref="A2:B2"/>
    <mergeCell ref="G4:H4"/>
    <mergeCell ref="K4:L4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topLeftCell="A11"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K51:N59"/>
  <sheetViews>
    <sheetView workbookViewId="0">
      <selection activeCell="M25" sqref="M25"/>
    </sheetView>
  </sheetViews>
  <sheetFormatPr defaultRowHeight="15" x14ac:dyDescent="0.25"/>
  <cols>
    <col min="11" max="11" width="19.140625" bestFit="1" customWidth="1"/>
  </cols>
  <sheetData>
    <row r="51" spans="11:14" x14ac:dyDescent="0.25">
      <c r="K51" s="55"/>
      <c r="L51" s="55"/>
      <c r="M51" s="55"/>
      <c r="N51" s="56"/>
    </row>
    <row r="52" spans="11:14" x14ac:dyDescent="0.25">
      <c r="K52" s="55"/>
      <c r="L52" s="55"/>
      <c r="M52" s="55"/>
      <c r="N52" s="56"/>
    </row>
    <row r="53" spans="11:14" x14ac:dyDescent="0.25">
      <c r="K53" s="55"/>
      <c r="L53" s="55"/>
      <c r="M53" s="55"/>
      <c r="N53" s="56"/>
    </row>
    <row r="54" spans="11:14" x14ac:dyDescent="0.25">
      <c r="K54" s="55"/>
      <c r="L54" s="55"/>
      <c r="M54" s="55"/>
      <c r="N54" s="56"/>
    </row>
    <row r="55" spans="11:14" x14ac:dyDescent="0.25">
      <c r="K55" s="55"/>
      <c r="L55" s="55"/>
      <c r="M55" s="55"/>
      <c r="N55" s="56"/>
    </row>
    <row r="56" spans="11:14" x14ac:dyDescent="0.25">
      <c r="K56" s="55"/>
      <c r="L56" s="55"/>
      <c r="M56" s="55"/>
      <c r="N56" s="56"/>
    </row>
    <row r="57" spans="11:14" x14ac:dyDescent="0.25">
      <c r="K57" s="55"/>
      <c r="L57" s="55"/>
      <c r="M57" s="55"/>
      <c r="N57" s="56"/>
    </row>
    <row r="58" spans="11:14" x14ac:dyDescent="0.25">
      <c r="K58" s="55"/>
      <c r="L58" s="55"/>
      <c r="M58" s="55"/>
      <c r="N58" s="56"/>
    </row>
    <row r="59" spans="11:14" x14ac:dyDescent="0.25">
      <c r="K59" s="78"/>
      <c r="L59" s="79"/>
      <c r="M59" s="80"/>
      <c r="N59" s="57"/>
    </row>
  </sheetData>
  <mergeCells count="1">
    <mergeCell ref="K59:M59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Cal</vt:lpstr>
      <vt:lpstr>2001-rate</vt:lpstr>
      <vt:lpstr>Area page</vt:lpstr>
      <vt:lpstr>Cal!Print_Area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2024-06-25T08:38:50Z</dcterms:modified>
</cp:coreProperties>
</file>