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DIPAYAN BAIDYA - SBI\"/>
    </mc:Choice>
  </mc:AlternateContent>
  <xr:revisionPtr revIDLastSave="0" documentId="13_ncr:1_{3F5920A5-A828-4EF5-956D-66596B076B9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X12" i="4" l="1"/>
  <c r="S20" i="20"/>
  <c r="U19" i="4"/>
  <c r="U18" i="4"/>
  <c r="V7" i="4"/>
  <c r="V13" i="20"/>
  <c r="T12" i="19"/>
  <c r="Z13" i="18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X45" i="4" s="1"/>
  <c r="W46" i="4" l="1"/>
  <c r="S41" i="4"/>
  <c r="W51" i="4" l="1"/>
  <c r="W47" i="4"/>
</calcChain>
</file>

<file path=xl/sharedStrings.xml><?xml version="1.0" encoding="utf-8"?>
<sst xmlns="http://schemas.openxmlformats.org/spreadsheetml/2006/main" count="51" uniqueCount="45">
  <si>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</si>
  <si>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</si>
  <si>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</si>
  <si>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</si>
  <si>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</si>
  <si>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</si>
  <si>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</si>
  <si>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</si>
  <si>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</si>
  <si>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</si>
  <si>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</si>
  <si>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</si>
  <si>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</si>
  <si>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</si>
  <si>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</si>
  <si>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</si>
  <si>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</si>
  <si>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</si>
  <si>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</si>
  <si>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</si>
  <si>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</si>
  <si>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</si>
  <si>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</si>
  <si>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</si>
  <si>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</si>
  <si>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</si>
  <si>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</si>
  <si>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</si>
  <si>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</si>
  <si>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</si>
  <si>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</si>
  <si>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</si>
  <si>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</si>
  <si>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</si>
  <si>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</si>
  <si>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</si>
  <si>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</si>
  <si>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</si>
  <si>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</si>
  <si>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Panvel ) - DIPAYAN BAIDYA</t>
  </si>
  <si>
    <t>Agree CA</t>
  </si>
  <si>
    <t>As per Rera</t>
  </si>
  <si>
    <t>FMV / RV</t>
  </si>
  <si>
    <t>2.27 Cr - Required</t>
  </si>
  <si>
    <t>Two Car Park = 10 Lakh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</si>
</sst>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0.0%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164" fontId="0" fillId="0" borderId="0" xfId="0" applyNumberFormat="1"/>
    <xf numFmtId="43" fontId="11" fillId="0" borderId="1" xfId="0" applyNumberFormat="1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0</xdr:row>
      <xdr:rowOff>57150</xdr:rowOff>
    </xdr:from>
    <xdr:to>
      <xdr:col>16</xdr:col>
      <xdr:colOff>315543</xdr:colOff>
      <xdr:row>44</xdr:row>
      <xdr:rowOff>10651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FEAEA1-8CD1-4E27-9176-5C6F1C145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3025" y="57150"/>
          <a:ext cx="8726118" cy="8068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153612</xdr:colOff>
      <xdr:row>52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C873C1-A629-4F59-BF85-77AE07BCA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88012" cy="8764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39296</xdr:colOff>
      <xdr:row>47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913D13-B372-410E-B359-DD65CAD60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573696" cy="8764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67875</xdr:colOff>
      <xdr:row>49</xdr:row>
      <xdr:rowOff>1230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EB9718-585D-4930-84C2-3A82B7444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02275" cy="8811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286981</xdr:colOff>
      <xdr:row>52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4E56A7-E42A-44A0-8C62-B4C1B280E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21381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21</xdr:col>
      <xdr:colOff>105981</xdr:colOff>
      <xdr:row>43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B4C7A4-4BBB-4AF0-9B18-7C4B46929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81000"/>
          <a:ext cx="8640381" cy="78115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40</xdr:row>
      <xdr:rowOff>58195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869DDC-CDA6-4AFD-8EB2-CD6F57139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4876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77402</xdr:colOff>
      <xdr:row>41</xdr:row>
      <xdr:rowOff>143958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4BF517-24DC-44BA-9E0D-82A556EFE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11802" cy="77639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4"/>
  <sheetViews>
    <sheetView tabSelected="1" topLeftCell="B22" zoomScaleNormal="100" workbookViewId="0">
      <selection activeCell="W36" sqref="W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23.42578125" customWidth="1"/>
    <col min="25" max="25" width="16.28515625" customWidth="1"/>
    <col min="26" max="26" width="12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4" s="1" customFormat="1" ht="36" customHeight="1" x14ac:dyDescent="0.25">
      <c r="A2" s="42" t="s">
        <v>35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4" x14ac:dyDescent="0.25">
      <c r="A3" s="4">
        <f t="shared" ref="A3:A14" si="0">N3</f>
        <v>0</v>
      </c>
      <c r="B3" s="4">
        <f t="shared" ref="B3:B14" si="1">Q3</f>
        <v>838</v>
      </c>
      <c r="C3" s="4">
        <f>B3*1.2</f>
        <v>1005.5999999999999</v>
      </c>
      <c r="D3" s="4">
        <f t="shared" ref="D3:D14" si="2">C3*1.2</f>
        <v>1206.7199999999998</v>
      </c>
      <c r="E3" s="5">
        <f t="shared" ref="E3:E14" si="3">R3</f>
        <v>14000000</v>
      </c>
      <c r="F3" s="9">
        <f t="shared" ref="F3:F14" si="4">ROUND((E3/B3),0)</f>
        <v>16706</v>
      </c>
      <c r="G3" s="9">
        <f t="shared" ref="G3:G14" si="5">ROUND((E3/C3),0)</f>
        <v>13922</v>
      </c>
      <c r="H3" s="9">
        <f t="shared" ref="H3:H14" si="6">ROUND((E3/D3),0)</f>
        <v>11602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838</v>
      </c>
      <c r="R3" s="2">
        <v>14000000</v>
      </c>
    </row>
    <row r="4" spans="1:24" x14ac:dyDescent="0.25">
      <c r="A4" s="4">
        <f t="shared" ref="A4:A9" si="9">N4</f>
        <v>0</v>
      </c>
      <c r="B4" s="4">
        <f t="shared" ref="B4:B9" si="10">Q4</f>
        <v>834</v>
      </c>
      <c r="C4" s="4">
        <f t="shared" ref="C4:C9" si="11">B4*1.2</f>
        <v>1000.8</v>
      </c>
      <c r="D4" s="4">
        <f t="shared" ref="D4:D9" si="12">C4*1.2</f>
        <v>1200.9599999999998</v>
      </c>
      <c r="E4" s="5">
        <f t="shared" ref="E4:E9" si="13">R4</f>
        <v>16500000</v>
      </c>
      <c r="F4" s="9">
        <f t="shared" ref="F4:F9" si="14">ROUND((E4/B4),0)</f>
        <v>19784</v>
      </c>
      <c r="G4" s="9">
        <f t="shared" ref="G4:G9" si="15">ROUND((E4/C4),0)</f>
        <v>16487</v>
      </c>
      <c r="H4" s="9">
        <f t="shared" ref="H4:H9" si="16">ROUND((E4/D4),0)</f>
        <v>13739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834</v>
      </c>
      <c r="R4" s="2">
        <v>16500000</v>
      </c>
    </row>
    <row r="5" spans="1:24" x14ac:dyDescent="0.25">
      <c r="A5" s="4">
        <f t="shared" si="9"/>
        <v>0</v>
      </c>
      <c r="B5" s="4">
        <f t="shared" si="10"/>
        <v>639</v>
      </c>
      <c r="C5" s="4">
        <f t="shared" si="11"/>
        <v>766.8</v>
      </c>
      <c r="D5" s="4">
        <f t="shared" si="12"/>
        <v>920.16</v>
      </c>
      <c r="E5" s="5">
        <f t="shared" si="13"/>
        <v>13708940</v>
      </c>
      <c r="F5" s="9">
        <f t="shared" si="14"/>
        <v>21454</v>
      </c>
      <c r="G5" s="9">
        <f t="shared" si="15"/>
        <v>17878</v>
      </c>
      <c r="H5" s="9">
        <f t="shared" si="16"/>
        <v>14898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639</v>
      </c>
      <c r="R5">
        <v>13708940</v>
      </c>
    </row>
    <row r="6" spans="1:24" x14ac:dyDescent="0.25">
      <c r="A6" s="4">
        <f t="shared" si="9"/>
        <v>0</v>
      </c>
      <c r="B6" s="4">
        <f t="shared" si="10"/>
        <v>692</v>
      </c>
      <c r="C6" s="4">
        <f t="shared" si="11"/>
        <v>830.4</v>
      </c>
      <c r="D6" s="4">
        <f t="shared" si="12"/>
        <v>996.4799999999999</v>
      </c>
      <c r="E6" s="5">
        <f t="shared" si="13"/>
        <v>13500000</v>
      </c>
      <c r="F6" s="9">
        <f t="shared" si="14"/>
        <v>19509</v>
      </c>
      <c r="G6" s="9">
        <f t="shared" si="15"/>
        <v>16257</v>
      </c>
      <c r="H6" s="9">
        <f t="shared" si="16"/>
        <v>13548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692</v>
      </c>
      <c r="R6" s="2">
        <v>13500000</v>
      </c>
    </row>
    <row r="7" spans="1:24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  <c r="U7">
        <v>20194</v>
      </c>
      <c r="V7">
        <f>U7*1.1</f>
        <v>22213.4</v>
      </c>
    </row>
    <row r="8" spans="1:24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4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4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4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4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  <c r="W12">
        <v>21454</v>
      </c>
      <c r="X12">
        <f>W12*1.1</f>
        <v>23599.4</v>
      </c>
    </row>
    <row r="13" spans="1:24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4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4" ht="36.75" customHeight="1" x14ac:dyDescent="0.25">
      <c r="A15" s="42" t="s">
        <v>36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4" x14ac:dyDescent="0.25">
      <c r="A16" s="4">
        <f t="shared" ref="A16:A28" si="32">N16</f>
        <v>0</v>
      </c>
      <c r="B16" s="4">
        <f t="shared" ref="B16:B28" si="33">Q16</f>
        <v>752</v>
      </c>
      <c r="C16" s="4">
        <f>B16*1.2</f>
        <v>902.4</v>
      </c>
      <c r="D16" s="4">
        <f t="shared" ref="D16:D28" si="34">C16*1.2</f>
        <v>1082.8799999999999</v>
      </c>
      <c r="E16" s="5">
        <f t="shared" ref="E16:E28" si="35">R16</f>
        <v>23400000</v>
      </c>
      <c r="F16" s="9">
        <f t="shared" ref="F16:F28" si="36">ROUND((E16/B16),0)</f>
        <v>31117</v>
      </c>
      <c r="G16" s="9">
        <f t="shared" ref="G16:G28" si="37">ROUND((E16/C16),0)</f>
        <v>25931</v>
      </c>
      <c r="H16" s="9">
        <f t="shared" ref="H16:H28" si="38">ROUND((E16/D16),0)</f>
        <v>21609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752</v>
      </c>
      <c r="R16" s="2">
        <v>23400000</v>
      </c>
    </row>
    <row r="17" spans="1:24" x14ac:dyDescent="0.25">
      <c r="A17" s="4">
        <f t="shared" si="32"/>
        <v>0</v>
      </c>
      <c r="B17" s="4">
        <f t="shared" si="33"/>
        <v>830</v>
      </c>
      <c r="C17" s="4">
        <f t="shared" ref="C17:C28" si="41">B17*1.2</f>
        <v>996</v>
      </c>
      <c r="D17" s="4">
        <f t="shared" si="34"/>
        <v>1195.2</v>
      </c>
      <c r="E17" s="5">
        <f t="shared" si="35"/>
        <v>21500000</v>
      </c>
      <c r="F17" s="9">
        <f t="shared" si="36"/>
        <v>25904</v>
      </c>
      <c r="G17" s="9">
        <f t="shared" si="37"/>
        <v>21586</v>
      </c>
      <c r="H17" s="9">
        <f t="shared" si="38"/>
        <v>17989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830</v>
      </c>
      <c r="R17" s="2">
        <v>21500000</v>
      </c>
      <c r="U17">
        <v>18000000</v>
      </c>
      <c r="W17" s="40"/>
    </row>
    <row r="18" spans="1:24" x14ac:dyDescent="0.25">
      <c r="A18" s="4">
        <f t="shared" si="32"/>
        <v>0</v>
      </c>
      <c r="B18" s="4">
        <f t="shared" si="33"/>
        <v>638</v>
      </c>
      <c r="C18" s="4">
        <f t="shared" si="41"/>
        <v>765.6</v>
      </c>
      <c r="D18" s="4">
        <f t="shared" si="34"/>
        <v>918.72</v>
      </c>
      <c r="E18" s="5">
        <f t="shared" si="35"/>
        <v>16400000</v>
      </c>
      <c r="F18" s="9">
        <f t="shared" si="36"/>
        <v>25705</v>
      </c>
      <c r="G18" s="9">
        <f t="shared" si="37"/>
        <v>21421</v>
      </c>
      <c r="H18" s="9">
        <f t="shared" si="38"/>
        <v>17851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638</v>
      </c>
      <c r="R18" s="2">
        <v>16400000</v>
      </c>
      <c r="U18">
        <f>U17*20%</f>
        <v>3600000</v>
      </c>
    </row>
    <row r="19" spans="1:24" x14ac:dyDescent="0.25">
      <c r="A19" s="4">
        <f t="shared" si="32"/>
        <v>0</v>
      </c>
      <c r="B19" s="4">
        <f t="shared" si="33"/>
        <v>750</v>
      </c>
      <c r="C19" s="4">
        <f t="shared" si="41"/>
        <v>900</v>
      </c>
      <c r="D19" s="4">
        <f t="shared" si="34"/>
        <v>1080</v>
      </c>
      <c r="E19" s="5">
        <f t="shared" si="35"/>
        <v>18500000</v>
      </c>
      <c r="F19" s="9">
        <f t="shared" si="36"/>
        <v>24667</v>
      </c>
      <c r="G19" s="9">
        <f t="shared" si="37"/>
        <v>20556</v>
      </c>
      <c r="H19" s="9">
        <f t="shared" si="38"/>
        <v>17130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750</v>
      </c>
      <c r="R19" s="2">
        <v>18500000</v>
      </c>
      <c r="U19">
        <f>U17+U18</f>
        <v>21600000</v>
      </c>
    </row>
    <row r="20" spans="1:24" x14ac:dyDescent="0.25">
      <c r="A20" s="4">
        <f t="shared" si="32"/>
        <v>0</v>
      </c>
      <c r="B20" s="4">
        <f t="shared" si="33"/>
        <v>765</v>
      </c>
      <c r="C20" s="4">
        <f t="shared" si="41"/>
        <v>918</v>
      </c>
      <c r="D20" s="4">
        <f t="shared" si="34"/>
        <v>1101.5999999999999</v>
      </c>
      <c r="E20" s="5">
        <f t="shared" si="35"/>
        <v>20000000</v>
      </c>
      <c r="F20" s="9">
        <f t="shared" si="36"/>
        <v>26144</v>
      </c>
      <c r="G20" s="9">
        <f t="shared" si="37"/>
        <v>21786</v>
      </c>
      <c r="H20" s="9">
        <f t="shared" si="38"/>
        <v>18155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765</v>
      </c>
      <c r="R20" s="2">
        <v>20000000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23000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20500</v>
      </c>
      <c r="X31" s="22"/>
    </row>
    <row r="32" spans="1:24" ht="15.75" x14ac:dyDescent="0.25">
      <c r="E32" t="s">
        <v>40</v>
      </c>
      <c r="F32" s="7">
        <v>77.86</v>
      </c>
      <c r="G32" s="6">
        <f>F32*10.764</f>
        <v>838.08503999999994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-2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62</v>
      </c>
      <c r="X34" s="24">
        <v>2026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3" t="s">
        <v>39</v>
      </c>
      <c r="Q36" s="43"/>
      <c r="R36" s="43"/>
      <c r="S36" s="43"/>
      <c r="T36" s="44"/>
      <c r="U36" s="21" t="s">
        <v>20</v>
      </c>
      <c r="V36" s="23"/>
      <c r="W36" s="24">
        <f>90*W33/W35</f>
        <v>-3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20500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23000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838</v>
      </c>
      <c r="X44" s="24" t="s">
        <v>44</v>
      </c>
    </row>
    <row r="45" spans="15:25" ht="15.75" x14ac:dyDescent="0.25">
      <c r="P45" s="13" t="s">
        <v>29</v>
      </c>
      <c r="S45" s="10"/>
      <c r="T45" s="11"/>
      <c r="U45" s="17" t="s">
        <v>42</v>
      </c>
      <c r="V45" s="31"/>
      <c r="W45" s="32">
        <f>W42*W44+X46</f>
        <v>19274000</v>
      </c>
      <c r="X45" s="41">
        <f>W45+1000000</f>
        <v>20274000</v>
      </c>
    </row>
    <row r="46" spans="15:25" ht="15.75" x14ac:dyDescent="0.25">
      <c r="S46" s="11"/>
      <c r="T46" s="10"/>
      <c r="U46" s="17" t="s">
        <v>24</v>
      </c>
      <c r="V46" s="23"/>
      <c r="W46" s="33">
        <f>W45*0.9</f>
        <v>17346600</v>
      </c>
      <c r="X46" s="34"/>
    </row>
    <row r="47" spans="15:25" ht="15.75" x14ac:dyDescent="0.25">
      <c r="S47" s="10"/>
      <c r="T47" s="10"/>
      <c r="U47" s="17" t="s">
        <v>25</v>
      </c>
      <c r="V47" s="23"/>
      <c r="W47" s="33">
        <f>W45*0.8</f>
        <v>15419200</v>
      </c>
      <c r="X47" s="33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18:24" ht="15.75" x14ac:dyDescent="0.25">
      <c r="U49" s="36" t="s">
        <v>26</v>
      </c>
      <c r="V49" s="37"/>
      <c r="W49" s="38">
        <f>W30*W44</f>
        <v>2095000</v>
      </c>
      <c r="X49" s="38"/>
    </row>
    <row r="50" spans="18:24" ht="15.75" x14ac:dyDescent="0.25">
      <c r="U50" s="17" t="s">
        <v>27</v>
      </c>
      <c r="V50" s="23"/>
      <c r="W50" s="35"/>
      <c r="X50" s="35"/>
    </row>
    <row r="51" spans="18:24" ht="15.75" x14ac:dyDescent="0.25">
      <c r="U51" s="39" t="s">
        <v>28</v>
      </c>
      <c r="V51" s="35"/>
      <c r="W51" s="33">
        <f>W45*0.025/12</f>
        <v>40154.166666666664</v>
      </c>
      <c r="X51" s="33"/>
    </row>
    <row r="54" spans="18:24" x14ac:dyDescent="0.25">
      <c r="R54" t="s">
        <v>43</v>
      </c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D5" activeCellId="1" sqref="F13 D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21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16" sqref="Q1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15" sqref="S14:T15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S21" sqref="S20:S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Y13:Z13"/>
  <sheetViews>
    <sheetView topLeftCell="F1" zoomScaleNormal="100" workbookViewId="0">
      <selection activeCell="AB20" sqref="AB20"/>
    </sheetView>
  </sheetViews>
  <sheetFormatPr defaultRowHeight="15" x14ac:dyDescent="0.25"/>
  <sheetData>
    <row r="13" spans="25:26" x14ac:dyDescent="0.25">
      <c r="Y13">
        <v>77.86</v>
      </c>
      <c r="Z13">
        <f>Y13*10.764</f>
        <v>838.08503999999994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2"/>
  <sheetViews>
    <sheetView workbookViewId="0">
      <selection activeCell="W20" sqref="W20"/>
    </sheetView>
  </sheetViews>
  <sheetFormatPr defaultRowHeight="15" x14ac:dyDescent="0.25"/>
  <sheetData>
    <row r="1" spans="1:20" x14ac:dyDescent="0.25">
      <c r="A1" s="6"/>
    </row>
    <row r="12" spans="1:20" x14ac:dyDescent="0.25">
      <c r="S12">
        <v>77.456999999999994</v>
      </c>
      <c r="T12">
        <f>S12*10.764</f>
        <v>833.74714799999992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S13:V20"/>
  <sheetViews>
    <sheetView zoomScaleNormal="100" workbookViewId="0">
      <selection activeCell="U30" sqref="U30"/>
    </sheetView>
  </sheetViews>
  <sheetFormatPr defaultRowHeight="15" x14ac:dyDescent="0.25"/>
  <cols>
    <col min="19" max="19" width="20.42578125" customWidth="1"/>
  </cols>
  <sheetData>
    <row r="13" spans="21:22" x14ac:dyDescent="0.25">
      <c r="U13">
        <v>59.406999999999996</v>
      </c>
      <c r="V13">
        <f>U13*10.764</f>
        <v>639.4569479999999</v>
      </c>
    </row>
    <row r="17" spans="19:19" x14ac:dyDescent="0.25">
      <c r="S17">
        <v>12904000</v>
      </c>
    </row>
    <row r="18" spans="19:19" x14ac:dyDescent="0.25">
      <c r="S18">
        <v>774240</v>
      </c>
    </row>
    <row r="19" spans="19:19" x14ac:dyDescent="0.25">
      <c r="S19">
        <v>30000</v>
      </c>
    </row>
    <row r="20" spans="19:19" x14ac:dyDescent="0.25">
      <c r="S20">
        <f>SUM(S17:S19)</f>
        <v>13708240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2024-06-24T07:28:36Z</dcterms:modified>
</cp:coreProperties>
</file>