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Swapnil Joshi - SBI\"/>
    </mc:Choice>
  </mc:AlternateContent>
  <xr:revisionPtr revIDLastSave="0" documentId="13_ncr:1_{E84A5B0A-3DCB-471C-9357-3E2EE3AB1E7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8" i="20" l="1"/>
  <c r="S17" i="20"/>
  <c r="S16" i="20"/>
  <c r="Q22" i="4" l="1"/>
  <c r="P22" i="4"/>
  <c r="Q20" i="4"/>
  <c r="J20" i="4"/>
  <c r="I20" i="4"/>
  <c r="E20" i="4"/>
  <c r="B20" i="4"/>
  <c r="C20" i="4" s="1"/>
  <c r="D20" i="4" s="1"/>
  <c r="A20" i="4"/>
  <c r="H20" i="4" l="1"/>
  <c r="G20" i="4"/>
  <c r="F20" i="4"/>
  <c r="W30" i="4"/>
  <c r="P8" i="4" l="1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23" i="4"/>
  <c r="Q23" i="4" s="1"/>
  <c r="B23" i="4" s="1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Q21" i="4"/>
  <c r="B21" i="4" s="1"/>
  <c r="C21" i="4" s="1"/>
  <c r="D21" i="4" s="1"/>
  <c r="J21" i="4"/>
  <c r="I21" i="4"/>
  <c r="E21" i="4"/>
  <c r="A21" i="4"/>
  <c r="P6" i="4"/>
  <c r="Q6" i="4" s="1"/>
  <c r="B6" i="4" s="1"/>
  <c r="C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3" i="4" l="1"/>
  <c r="H7" i="4"/>
  <c r="F7" i="4"/>
  <c r="F8" i="4"/>
  <c r="G7" i="4"/>
  <c r="G8" i="4"/>
  <c r="H21" i="4"/>
  <c r="H22" i="4"/>
  <c r="F21" i="4"/>
  <c r="F22" i="4"/>
  <c r="F23" i="4"/>
  <c r="G21" i="4"/>
  <c r="G22" i="4"/>
  <c r="G23" i="4"/>
  <c r="H5" i="4"/>
  <c r="F6" i="4"/>
  <c r="H4" i="4"/>
  <c r="D6" i="4"/>
  <c r="H6" i="4" s="1"/>
  <c r="G6" i="4"/>
  <c r="F4" i="4"/>
  <c r="F5" i="4"/>
  <c r="G4" i="4"/>
  <c r="G5" i="4"/>
  <c r="P12" i="4"/>
  <c r="Q12" i="4" s="1"/>
  <c r="B12" i="4" s="1"/>
  <c r="C12" i="4" s="1"/>
  <c r="D12" i="4" s="1"/>
  <c r="J12" i="4"/>
  <c r="I12" i="4"/>
  <c r="E12" i="4"/>
  <c r="A12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9" i="4"/>
  <c r="B19" i="4" s="1"/>
  <c r="C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3" i="4"/>
  <c r="Q13" i="4" s="1"/>
  <c r="B13" i="4" s="1"/>
  <c r="C13" i="4" s="1"/>
  <c r="J13" i="4"/>
  <c r="I13" i="4"/>
  <c r="E13" i="4"/>
  <c r="A13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9" i="4"/>
  <c r="Q9" i="4" s="1"/>
  <c r="B9" i="4" s="1"/>
  <c r="C9" i="4" s="1"/>
  <c r="J9" i="4"/>
  <c r="I9" i="4"/>
  <c r="E9" i="4"/>
  <c r="A9" i="4"/>
  <c r="P3" i="4"/>
  <c r="B3" i="4" s="1"/>
  <c r="C3" i="4" s="1"/>
  <c r="J3" i="4"/>
  <c r="I3" i="4"/>
  <c r="E3" i="4"/>
  <c r="A3" i="4"/>
  <c r="F9" i="4" l="1"/>
  <c r="H26" i="4"/>
  <c r="H17" i="4"/>
  <c r="F13" i="4"/>
  <c r="H18" i="4"/>
  <c r="H25" i="4"/>
  <c r="H12" i="4"/>
  <c r="F12" i="4"/>
  <c r="G12" i="4"/>
  <c r="H15" i="4"/>
  <c r="H16" i="4"/>
  <c r="H27" i="4"/>
  <c r="H24" i="4"/>
  <c r="D19" i="4"/>
  <c r="H19" i="4" s="1"/>
  <c r="G19" i="4"/>
  <c r="F15" i="4"/>
  <c r="F16" i="4"/>
  <c r="F17" i="4"/>
  <c r="F18" i="4"/>
  <c r="F19" i="4"/>
  <c r="F24" i="4"/>
  <c r="F25" i="4"/>
  <c r="F26" i="4"/>
  <c r="F27" i="4"/>
  <c r="G16" i="4"/>
  <c r="G18" i="4"/>
  <c r="G24" i="4"/>
  <c r="G25" i="4"/>
  <c r="G26" i="4"/>
  <c r="G27" i="4"/>
  <c r="G15" i="4"/>
  <c r="G17" i="4"/>
  <c r="D10" i="4"/>
  <c r="H10" i="4" s="1"/>
  <c r="G10" i="4"/>
  <c r="F10" i="4"/>
  <c r="D11" i="4"/>
  <c r="H11" i="4" s="1"/>
  <c r="G11" i="4"/>
  <c r="D3" i="4"/>
  <c r="H3" i="4" s="1"/>
  <c r="G3" i="4"/>
  <c r="F11" i="4"/>
  <c r="F3" i="4"/>
  <c r="D9" i="4"/>
  <c r="H9" i="4" s="1"/>
  <c r="G9" i="4"/>
  <c r="D13" i="4"/>
  <c r="H13" i="4" s="1"/>
  <c r="G13" i="4"/>
  <c r="R38" i="4"/>
  <c r="Q38" i="4"/>
  <c r="W48" i="4"/>
  <c r="W32" i="4"/>
  <c r="W35" i="4" s="1"/>
  <c r="W31" i="4"/>
  <c r="W39" i="4"/>
  <c r="S38" i="4" l="1"/>
  <c r="S39" i="4" s="1"/>
  <c r="S41" i="4" s="1"/>
  <c r="W33" i="4"/>
  <c r="W37" i="4"/>
  <c r="W38" i="4" s="1"/>
  <c r="W41" i="4" s="1"/>
  <c r="W44" i="4" s="1"/>
  <c r="W45" i="4" s="1"/>
  <c r="S40" i="4" l="1"/>
  <c r="W50" i="4" l="1"/>
  <c r="W46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<sst xmlns="http://schemas.openxmlformats.org/spreadsheetml/2006/main" count="49" uniqueCount="42">
  <si>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</si>
  <si>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</si>
  <si>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</si>
  <si>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</si>
  <si>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</si>
  <si>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</si>
  <si>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</si>
  <si>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</si>
  <si>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</si>
  <si>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</si>
  <si>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</si>
  <si>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</si>
  <si>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</si>
  <si>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</si>
  <si>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</si>
  <si>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</si>
  <si>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</si>
  <si>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</si>
  <si>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</si>
  <si>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</si>
  <si>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</si>
  <si>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</si>
  <si>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</si>
  <si>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</si>
  <si>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</si>
  <si>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</si>
  <si>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</si>
  <si>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</si>
  <si>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</si>
  <si>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</si>
  <si>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</si>
  <si>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</si>
  <si>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</si>
  <si>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</si>
  <si>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</si>
  <si>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</si>
  <si>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</si>
  <si>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</si>
  <si>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</si>
  <si>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</si>
  <si>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Rera</t>
  </si>
  <si>
    <t>State Bank Of India ( RACPC Ghatkopar (West) -SWAPNIL JOSHI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</si>
</sst>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439147</xdr:colOff>
      <xdr:row>45</xdr:row>
      <xdr:rowOff>67817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16F251-5845-442D-99B2-66D852239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44747" cy="81831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1</xdr:row>
      <xdr:rowOff>133350</xdr:rowOff>
    </xdr:from>
    <xdr:to>
      <xdr:col>15</xdr:col>
      <xdr:colOff>572711</xdr:colOff>
      <xdr:row>35</xdr:row>
      <xdr:rowOff>105675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C8BF83-1995-4443-9DE9-6113B063F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5" y="323850"/>
          <a:ext cx="8678486" cy="6449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553463</xdr:colOff>
      <xdr:row>52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854C09-1541-4B44-9948-BB79D99E8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259063" cy="8907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343884</xdr:colOff>
      <xdr:row>47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92F3BB-9057-4A78-842D-94DC77FB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049484" cy="8802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391515</xdr:colOff>
      <xdr:row>49</xdr:row>
      <xdr:rowOff>134598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9A5E00-1B9F-4B9D-B139-8254A7A99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97115" cy="8945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420094</xdr:colOff>
      <xdr:row>54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4BE3F4-1F89-4574-9856-B57B4315E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125694" cy="8973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163139</xdr:colOff>
      <xdr:row>39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4A9F7B-D06D-419B-A705-335EBD230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97539" cy="74686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39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24AE7D-381C-4507-83E9-71331D4E4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74019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40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6E54FA-68BC-4E8F-AA2E-343951415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5067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152400</xdr:rowOff>
    </xdr:from>
    <xdr:to>
      <xdr:col>15</xdr:col>
      <xdr:colOff>182191</xdr:colOff>
      <xdr:row>35</xdr:row>
      <xdr:rowOff>105699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A5B106-CC0E-497A-A9C6-B3BA3ED8A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"/>
          <a:ext cx="8716591" cy="6620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0"/>
  <sheetViews>
    <sheetView tabSelected="1" topLeftCell="A19" zoomScaleNormal="100" workbookViewId="0">
      <selection activeCell="W45" sqref="W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4" t="s">
        <v>35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/>
      <c r="T2"/>
    </row>
    <row r="3" spans="1:20" x14ac:dyDescent="0.25">
      <c r="A3" s="4">
        <f t="shared" ref="A3:A13" si="0">N3</f>
        <v>0</v>
      </c>
      <c r="B3" s="4">
        <f t="shared" ref="B3:B13" si="1">Q3</f>
        <v>388</v>
      </c>
      <c r="C3" s="4">
        <f>B3*1.2</f>
        <v>465.59999999999997</v>
      </c>
      <c r="D3" s="4">
        <f t="shared" ref="D3:D13" si="2">C3*1.2</f>
        <v>558.71999999999991</v>
      </c>
      <c r="E3" s="5">
        <f t="shared" ref="E3:E13" si="3">R3</f>
        <v>8254809</v>
      </c>
      <c r="F3" s="9">
        <f t="shared" ref="F3:F13" si="4">ROUND((E3/B3),0)</f>
        <v>21275</v>
      </c>
      <c r="G3" s="9">
        <f t="shared" ref="G3:G13" si="5">ROUND((E3/C3),0)</f>
        <v>17729</v>
      </c>
      <c r="H3" s="9">
        <f t="shared" ref="H3:H13" si="6">ROUND((E3/D3),0)</f>
        <v>14775</v>
      </c>
      <c r="I3" s="4" t="e">
        <f>#REF!</f>
        <v>#REF!</v>
      </c>
      <c r="J3" s="4">
        <f t="shared" ref="J3:J13" si="7">S3</f>
        <v>0</v>
      </c>
      <c r="O3">
        <v>0</v>
      </c>
      <c r="P3">
        <f t="shared" ref="P3:Q13" si="8">O3/1.2</f>
        <v>0</v>
      </c>
      <c r="Q3">
        <v>388</v>
      </c>
      <c r="R3" s="2">
        <v>8254809</v>
      </c>
    </row>
    <row r="4" spans="1:20" x14ac:dyDescent="0.25">
      <c r="A4" s="4">
        <f t="shared" ref="A4:A8" si="9">N4</f>
        <v>0</v>
      </c>
      <c r="B4" s="4">
        <f t="shared" ref="B4:B8" si="10">Q4</f>
        <v>365</v>
      </c>
      <c r="C4" s="4">
        <f t="shared" ref="C4:C8" si="11">B4*1.2</f>
        <v>438</v>
      </c>
      <c r="D4" s="4">
        <f t="shared" ref="D4:D8" si="12">C4*1.2</f>
        <v>525.6</v>
      </c>
      <c r="E4" s="5">
        <f t="shared" ref="E4:E8" si="13">R4</f>
        <v>7971574</v>
      </c>
      <c r="F4" s="9">
        <f t="shared" ref="F4:F8" si="14">ROUND((E4/B4),0)</f>
        <v>21840</v>
      </c>
      <c r="G4" s="9">
        <f t="shared" ref="G4:G8" si="15">ROUND((E4/C4),0)</f>
        <v>18200</v>
      </c>
      <c r="H4" s="9">
        <f t="shared" ref="H4:H8" si="16">ROUND((E4/D4),0)</f>
        <v>15167</v>
      </c>
      <c r="I4" s="4" t="e">
        <f>#REF!</f>
        <v>#REF!</v>
      </c>
      <c r="J4" s="4">
        <f t="shared" ref="J4:J8" si="17">S4</f>
        <v>0</v>
      </c>
      <c r="O4">
        <v>0</v>
      </c>
      <c r="P4">
        <f t="shared" ref="P4:P8" si="18">O4/1.2</f>
        <v>0</v>
      </c>
      <c r="Q4">
        <v>365</v>
      </c>
      <c r="R4" s="2">
        <v>7971574</v>
      </c>
    </row>
    <row r="5" spans="1:20" s="42" customFormat="1" x14ac:dyDescent="0.25">
      <c r="A5" s="40">
        <f t="shared" si="9"/>
        <v>0</v>
      </c>
      <c r="B5" s="40">
        <f t="shared" si="10"/>
        <v>386</v>
      </c>
      <c r="C5" s="40">
        <f t="shared" si="11"/>
        <v>463.2</v>
      </c>
      <c r="D5" s="40">
        <f t="shared" si="12"/>
        <v>555.83999999999992</v>
      </c>
      <c r="E5" s="41">
        <f t="shared" si="13"/>
        <v>8636750</v>
      </c>
      <c r="F5" s="40">
        <f t="shared" si="14"/>
        <v>22375</v>
      </c>
      <c r="G5" s="40">
        <f t="shared" si="15"/>
        <v>18646</v>
      </c>
      <c r="H5" s="40">
        <f t="shared" si="16"/>
        <v>15538</v>
      </c>
      <c r="I5" s="40" t="e">
        <f>#REF!</f>
        <v>#REF!</v>
      </c>
      <c r="J5" s="40">
        <f t="shared" si="17"/>
        <v>0</v>
      </c>
      <c r="O5" s="42">
        <v>0</v>
      </c>
      <c r="P5" s="42">
        <f t="shared" si="18"/>
        <v>0</v>
      </c>
      <c r="Q5" s="42">
        <v>386</v>
      </c>
      <c r="R5" s="43">
        <v>8636750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8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ref="C9:C13" si="20">B9*1.2</f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20"/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ref="A12" si="21">N12</f>
        <v>0</v>
      </c>
      <c r="B12" s="4">
        <f t="shared" ref="B12" si="22">Q12</f>
        <v>0</v>
      </c>
      <c r="C12" s="4">
        <f t="shared" ref="C12" si="23">B12*1.2</f>
        <v>0</v>
      </c>
      <c r="D12" s="4">
        <f t="shared" ref="D12" si="24">C12*1.2</f>
        <v>0</v>
      </c>
      <c r="E12" s="5">
        <f t="shared" ref="E12" si="25">R12</f>
        <v>0</v>
      </c>
      <c r="F12" s="9" t="e">
        <f t="shared" ref="F12" si="26">ROUND((E12/B12),0)</f>
        <v>#DIV/0!</v>
      </c>
      <c r="G12" s="9" t="e">
        <f t="shared" ref="G12" si="27">ROUND((E12/C12),0)</f>
        <v>#DIV/0!</v>
      </c>
      <c r="H12" s="9" t="e">
        <f t="shared" ref="H12" si="28">ROUND((E12/D12),0)</f>
        <v>#DIV/0!</v>
      </c>
      <c r="I12" s="4" t="e">
        <f>#REF!</f>
        <v>#REF!</v>
      </c>
      <c r="J12" s="4">
        <f t="shared" ref="J12" si="29">S12</f>
        <v>0</v>
      </c>
      <c r="O12">
        <v>0</v>
      </c>
      <c r="P12">
        <f t="shared" ref="P12" si="30">O12/1.2</f>
        <v>0</v>
      </c>
      <c r="Q12">
        <f t="shared" ref="Q12" si="31">P12/1.2</f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20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ht="36.75" customHeight="1" x14ac:dyDescent="0.25">
      <c r="A14" s="44" t="s">
        <v>36</v>
      </c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</row>
    <row r="15" spans="1:20" x14ac:dyDescent="0.25">
      <c r="A15" s="4">
        <f t="shared" ref="A15:A27" si="32">N15</f>
        <v>0</v>
      </c>
      <c r="B15" s="4">
        <f t="shared" ref="B15:B27" si="33">Q15</f>
        <v>730</v>
      </c>
      <c r="C15" s="4">
        <f>B15*1.2</f>
        <v>876</v>
      </c>
      <c r="D15" s="4">
        <f t="shared" ref="D15:D27" si="34">C15*1.2</f>
        <v>1051.2</v>
      </c>
      <c r="E15" s="5">
        <f t="shared" ref="E15:E27" si="35">R15</f>
        <v>16500000</v>
      </c>
      <c r="F15" s="9">
        <f t="shared" ref="F15:F27" si="36">ROUND((E15/B15),0)</f>
        <v>22603</v>
      </c>
      <c r="G15" s="9">
        <f t="shared" ref="G15:G27" si="37">ROUND((E15/C15),0)</f>
        <v>18836</v>
      </c>
      <c r="H15" s="9">
        <f t="shared" ref="H15:H27" si="38">ROUND((E15/D15),0)</f>
        <v>15696</v>
      </c>
      <c r="I15" s="4" t="e">
        <f>#REF!</f>
        <v>#REF!</v>
      </c>
      <c r="J15" s="4">
        <f t="shared" ref="J15:J27" si="39">S15</f>
        <v>0</v>
      </c>
      <c r="O15">
        <v>0</v>
      </c>
      <c r="P15">
        <f t="shared" ref="P15:Q27" si="40">O15/1.2</f>
        <v>0</v>
      </c>
      <c r="Q15">
        <v>730</v>
      </c>
      <c r="R15" s="2">
        <v>16500000</v>
      </c>
    </row>
    <row r="16" spans="1:20" x14ac:dyDescent="0.25">
      <c r="A16" s="4">
        <f t="shared" si="32"/>
        <v>0</v>
      </c>
      <c r="B16" s="4">
        <f t="shared" si="33"/>
        <v>730</v>
      </c>
      <c r="C16" s="4">
        <f t="shared" ref="C16:C27" si="41">B16*1.2</f>
        <v>876</v>
      </c>
      <c r="D16" s="4">
        <f t="shared" si="34"/>
        <v>1051.2</v>
      </c>
      <c r="E16" s="5">
        <f t="shared" si="35"/>
        <v>17000000</v>
      </c>
      <c r="F16" s="9">
        <f t="shared" si="36"/>
        <v>23288</v>
      </c>
      <c r="G16" s="9">
        <f t="shared" si="37"/>
        <v>19406</v>
      </c>
      <c r="H16" s="9">
        <f t="shared" si="38"/>
        <v>16172</v>
      </c>
      <c r="I16" s="4" t="e">
        <f>#REF!</f>
        <v>#REF!</v>
      </c>
      <c r="J16" s="4">
        <f t="shared" si="39"/>
        <v>0</v>
      </c>
      <c r="O16">
        <v>0</v>
      </c>
      <c r="P16">
        <f t="shared" si="40"/>
        <v>0</v>
      </c>
      <c r="Q16">
        <v>730</v>
      </c>
      <c r="R16" s="2">
        <v>17000000</v>
      </c>
    </row>
    <row r="17" spans="1:24" x14ac:dyDescent="0.25">
      <c r="A17" s="4">
        <f t="shared" si="32"/>
        <v>0</v>
      </c>
      <c r="B17" s="4">
        <f t="shared" si="33"/>
        <v>365</v>
      </c>
      <c r="C17" s="4">
        <f t="shared" si="41"/>
        <v>438</v>
      </c>
      <c r="D17" s="4">
        <f t="shared" si="34"/>
        <v>525.6</v>
      </c>
      <c r="E17" s="5">
        <f t="shared" si="35"/>
        <v>8500000</v>
      </c>
      <c r="F17" s="9">
        <f t="shared" si="36"/>
        <v>23288</v>
      </c>
      <c r="G17" s="9">
        <f t="shared" si="37"/>
        <v>19406</v>
      </c>
      <c r="H17" s="9">
        <f t="shared" si="38"/>
        <v>16172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365</v>
      </c>
      <c r="R17" s="2">
        <v>8500000</v>
      </c>
    </row>
    <row r="18" spans="1:24" x14ac:dyDescent="0.25">
      <c r="A18" s="4">
        <f t="shared" si="32"/>
        <v>0</v>
      </c>
      <c r="B18" s="4">
        <f t="shared" si="33"/>
        <v>388</v>
      </c>
      <c r="C18" s="4">
        <f t="shared" si="41"/>
        <v>465.59999999999997</v>
      </c>
      <c r="D18" s="4">
        <f t="shared" si="34"/>
        <v>558.71999999999991</v>
      </c>
      <c r="E18" s="5">
        <f t="shared" si="35"/>
        <v>8500000</v>
      </c>
      <c r="F18" s="9">
        <f t="shared" si="36"/>
        <v>21907</v>
      </c>
      <c r="G18" s="9">
        <f t="shared" si="37"/>
        <v>18256</v>
      </c>
      <c r="H18" s="9">
        <f t="shared" si="38"/>
        <v>15213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388</v>
      </c>
      <c r="R18" s="2">
        <v>8500000</v>
      </c>
    </row>
    <row r="19" spans="1:24" x14ac:dyDescent="0.25">
      <c r="A19" s="4">
        <f t="shared" si="32"/>
        <v>0</v>
      </c>
      <c r="B19" s="4">
        <f t="shared" si="33"/>
        <v>386</v>
      </c>
      <c r="C19" s="4">
        <f t="shared" si="41"/>
        <v>463.2</v>
      </c>
      <c r="D19" s="4">
        <f t="shared" si="34"/>
        <v>555.83999999999992</v>
      </c>
      <c r="E19" s="5">
        <f t="shared" si="35"/>
        <v>8800000</v>
      </c>
      <c r="F19" s="9">
        <f t="shared" si="36"/>
        <v>22798</v>
      </c>
      <c r="G19" s="9">
        <f t="shared" si="37"/>
        <v>18998</v>
      </c>
      <c r="H19" s="9">
        <f t="shared" si="38"/>
        <v>15832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386</v>
      </c>
      <c r="R19" s="2">
        <v>8800000</v>
      </c>
    </row>
    <row r="20" spans="1:24" s="42" customFormat="1" x14ac:dyDescent="0.25">
      <c r="A20" s="40">
        <f t="shared" si="32"/>
        <v>0</v>
      </c>
      <c r="B20" s="40">
        <f t="shared" si="33"/>
        <v>321.66666666666669</v>
      </c>
      <c r="C20" s="40">
        <f t="shared" si="41"/>
        <v>386</v>
      </c>
      <c r="D20" s="40">
        <f t="shared" si="34"/>
        <v>463.2</v>
      </c>
      <c r="E20" s="41">
        <f t="shared" si="35"/>
        <v>9171000</v>
      </c>
      <c r="F20" s="40">
        <f t="shared" si="36"/>
        <v>28511</v>
      </c>
      <c r="G20" s="40">
        <f t="shared" si="37"/>
        <v>23759</v>
      </c>
      <c r="H20" s="40">
        <f t="shared" si="38"/>
        <v>19799</v>
      </c>
      <c r="I20" s="40" t="e">
        <f>#REF!</f>
        <v>#REF!</v>
      </c>
      <c r="J20" s="40">
        <f t="shared" si="39"/>
        <v>0</v>
      </c>
      <c r="O20" s="42">
        <v>0</v>
      </c>
      <c r="P20" s="42">
        <v>386</v>
      </c>
      <c r="Q20" s="42">
        <f t="shared" ref="Q20" si="42">P20/1.2</f>
        <v>321.66666666666669</v>
      </c>
      <c r="R20" s="43">
        <v>9171000</v>
      </c>
    </row>
    <row r="21" spans="1:24" s="42" customFormat="1" x14ac:dyDescent="0.25">
      <c r="A21" s="40">
        <f t="shared" ref="A21:A23" si="43">N21</f>
        <v>0</v>
      </c>
      <c r="B21" s="40">
        <f t="shared" ref="B21:B23" si="44">Q21</f>
        <v>341.66666666666669</v>
      </c>
      <c r="C21" s="40">
        <f t="shared" ref="C21:C23" si="45">B21*1.2</f>
        <v>410</v>
      </c>
      <c r="D21" s="40">
        <f t="shared" ref="D21:D23" si="46">C21*1.2</f>
        <v>492</v>
      </c>
      <c r="E21" s="41">
        <f t="shared" ref="E21:E23" si="47">R21</f>
        <v>9000000</v>
      </c>
      <c r="F21" s="40">
        <f t="shared" ref="F21:F23" si="48">ROUND((E21/B21),0)</f>
        <v>26341</v>
      </c>
      <c r="G21" s="40">
        <f t="shared" ref="G21:G23" si="49">ROUND((E21/C21),0)</f>
        <v>21951</v>
      </c>
      <c r="H21" s="40">
        <f t="shared" ref="H21:H23" si="50">ROUND((E21/D21),0)</f>
        <v>18293</v>
      </c>
      <c r="I21" s="40" t="e">
        <f>#REF!</f>
        <v>#REF!</v>
      </c>
      <c r="J21" s="40">
        <f t="shared" ref="J21:J23" si="51">S21</f>
        <v>0</v>
      </c>
      <c r="O21" s="42">
        <v>0</v>
      </c>
      <c r="P21" s="42">
        <v>410</v>
      </c>
      <c r="Q21" s="42">
        <f t="shared" ref="Q21:Q23" si="52">P21/1.2</f>
        <v>341.66666666666669</v>
      </c>
      <c r="R21" s="43">
        <v>9000000</v>
      </c>
    </row>
    <row r="22" spans="1:24" x14ac:dyDescent="0.25">
      <c r="A22" s="4">
        <f t="shared" si="43"/>
        <v>0</v>
      </c>
      <c r="B22" s="4">
        <f t="shared" si="44"/>
        <v>0</v>
      </c>
      <c r="C22" s="4">
        <f t="shared" si="45"/>
        <v>0</v>
      </c>
      <c r="D22" s="4">
        <f t="shared" si="46"/>
        <v>0</v>
      </c>
      <c r="E22" s="5">
        <f t="shared" si="47"/>
        <v>0</v>
      </c>
      <c r="F22" s="9" t="e">
        <f t="shared" si="48"/>
        <v>#DIV/0!</v>
      </c>
      <c r="G22" s="9" t="e">
        <f t="shared" si="49"/>
        <v>#DIV/0!</v>
      </c>
      <c r="H22" s="9" t="e">
        <f t="shared" si="50"/>
        <v>#DIV/0!</v>
      </c>
      <c r="I22" s="4" t="e">
        <f>#REF!</f>
        <v>#REF!</v>
      </c>
      <c r="J22" s="4">
        <f t="shared" si="51"/>
        <v>0</v>
      </c>
      <c r="O22">
        <v>0</v>
      </c>
      <c r="P22">
        <f t="shared" ref="P22:P23" si="53">O22/1.2</f>
        <v>0</v>
      </c>
      <c r="Q22">
        <f t="shared" si="52"/>
        <v>0</v>
      </c>
      <c r="R22" s="2">
        <v>0</v>
      </c>
    </row>
    <row r="23" spans="1:24" x14ac:dyDescent="0.25">
      <c r="A23" s="4">
        <f t="shared" si="43"/>
        <v>0</v>
      </c>
      <c r="B23" s="4">
        <f t="shared" si="44"/>
        <v>0</v>
      </c>
      <c r="C23" s="4">
        <f t="shared" si="45"/>
        <v>0</v>
      </c>
      <c r="D23" s="4">
        <f t="shared" si="46"/>
        <v>0</v>
      </c>
      <c r="E23" s="5">
        <f t="shared" si="47"/>
        <v>0</v>
      </c>
      <c r="F23" s="9" t="e">
        <f t="shared" si="48"/>
        <v>#DIV/0!</v>
      </c>
      <c r="G23" s="9" t="e">
        <f t="shared" si="49"/>
        <v>#DIV/0!</v>
      </c>
      <c r="H23" s="9" t="e">
        <f t="shared" si="50"/>
        <v>#DIV/0!</v>
      </c>
      <c r="I23" s="4" t="e">
        <f>#REF!</f>
        <v>#REF!</v>
      </c>
      <c r="J23" s="4">
        <f t="shared" si="51"/>
        <v>0</v>
      </c>
      <c r="O23">
        <v>0</v>
      </c>
      <c r="P23">
        <f t="shared" si="53"/>
        <v>0</v>
      </c>
      <c r="Q23">
        <f t="shared" si="52"/>
        <v>0</v>
      </c>
      <c r="R23" s="2">
        <v>0</v>
      </c>
    </row>
    <row r="24" spans="1:24" x14ac:dyDescent="0.25">
      <c r="A24" s="4">
        <f t="shared" si="32"/>
        <v>0</v>
      </c>
      <c r="B24" s="4">
        <f t="shared" si="33"/>
        <v>0</v>
      </c>
      <c r="C24" s="4">
        <f t="shared" si="41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ht="15.75" x14ac:dyDescent="0.25">
      <c r="U28" s="17" t="s">
        <v>13</v>
      </c>
      <c r="V28" s="18"/>
      <c r="W28" s="19">
        <v>26500</v>
      </c>
      <c r="X28" s="20" t="s">
        <v>38</v>
      </c>
    </row>
    <row r="29" spans="1:24" ht="38.25" customHeight="1" x14ac:dyDescent="0.25">
      <c r="S29" s="10"/>
      <c r="T29" s="10"/>
      <c r="U29" s="21" t="s">
        <v>14</v>
      </c>
      <c r="V29" s="18"/>
      <c r="W29" s="19">
        <v>2700</v>
      </c>
      <c r="X29" s="22"/>
    </row>
    <row r="30" spans="1:24" ht="15.75" x14ac:dyDescent="0.25">
      <c r="E30" t="s">
        <v>39</v>
      </c>
      <c r="F30" s="7">
        <v>385</v>
      </c>
      <c r="S30" s="10"/>
      <c r="T30" s="10"/>
      <c r="U30" s="17" t="s">
        <v>15</v>
      </c>
      <c r="V30" s="18"/>
      <c r="W30" s="19">
        <f>W28-W29</f>
        <v>23800</v>
      </c>
      <c r="X30" s="22"/>
    </row>
    <row r="31" spans="1:24" ht="15.75" x14ac:dyDescent="0.25">
      <c r="G31" s="6"/>
      <c r="H31" s="6"/>
      <c r="S31" s="10"/>
      <c r="T31" s="10"/>
      <c r="U31" s="17" t="s">
        <v>16</v>
      </c>
      <c r="V31" s="18"/>
      <c r="W31" s="19">
        <f>W29</f>
        <v>2700</v>
      </c>
      <c r="X31" s="22"/>
    </row>
    <row r="32" spans="1:24" ht="15.75" x14ac:dyDescent="0.25">
      <c r="S32" s="10"/>
      <c r="T32" s="10"/>
      <c r="U32" s="17" t="s">
        <v>17</v>
      </c>
      <c r="V32" s="23"/>
      <c r="W32" s="24">
        <f>X32-X33</f>
        <v>-1</v>
      </c>
      <c r="X32" s="25">
        <v>2024</v>
      </c>
    </row>
    <row r="33" spans="15:25" ht="15.75" x14ac:dyDescent="0.25">
      <c r="S33" s="10"/>
      <c r="T33" s="10"/>
      <c r="U33" s="17" t="s">
        <v>18</v>
      </c>
      <c r="V33" s="23"/>
      <c r="W33" s="24">
        <f>W34-W32</f>
        <v>61</v>
      </c>
      <c r="X33" s="24">
        <v>2025</v>
      </c>
      <c r="Y33" t="s">
        <v>40</v>
      </c>
    </row>
    <row r="34" spans="15:25" ht="15.75" x14ac:dyDescent="0.25">
      <c r="S34" s="10"/>
      <c r="T34" s="10"/>
      <c r="U34" s="17" t="s">
        <v>19</v>
      </c>
      <c r="V34" s="23"/>
      <c r="W34" s="24">
        <v>60</v>
      </c>
      <c r="X34" s="24"/>
    </row>
    <row r="35" spans="15:25" ht="39" customHeight="1" x14ac:dyDescent="0.25">
      <c r="P35" s="45" t="s">
        <v>41</v>
      </c>
      <c r="Q35" s="45"/>
      <c r="R35" s="45"/>
      <c r="S35" s="45"/>
      <c r="T35" s="46"/>
      <c r="U35" s="21" t="s">
        <v>20</v>
      </c>
      <c r="V35" s="23"/>
      <c r="W35" s="24">
        <f>90*W32/W34</f>
        <v>-1.5</v>
      </c>
      <c r="X35" s="24"/>
    </row>
    <row r="36" spans="15:25" ht="15.75" x14ac:dyDescent="0.25">
      <c r="U36" s="17"/>
      <c r="V36" s="26"/>
      <c r="W36" s="27">
        <v>0</v>
      </c>
      <c r="X36" s="27"/>
    </row>
    <row r="37" spans="15:25" ht="15.75" x14ac:dyDescent="0.25">
      <c r="P37" s="14" t="s">
        <v>30</v>
      </c>
      <c r="Q37" s="14" t="s">
        <v>31</v>
      </c>
      <c r="R37" s="14" t="s">
        <v>32</v>
      </c>
      <c r="S37" s="14" t="s">
        <v>33</v>
      </c>
      <c r="T37" s="12"/>
      <c r="U37" s="17" t="s">
        <v>21</v>
      </c>
      <c r="V37" s="18"/>
      <c r="W37" s="19">
        <f>W31*W36</f>
        <v>0</v>
      </c>
      <c r="X37" s="22"/>
    </row>
    <row r="38" spans="15:25" ht="15.75" x14ac:dyDescent="0.25">
      <c r="Q38">
        <f>N26</f>
        <v>0</v>
      </c>
      <c r="R38" s="15">
        <f>N24</f>
        <v>0</v>
      </c>
      <c r="S38" s="15">
        <f>R38*Q38</f>
        <v>0</v>
      </c>
      <c r="U38" s="17" t="s">
        <v>22</v>
      </c>
      <c r="V38" s="18"/>
      <c r="W38" s="19">
        <f>W31-W37</f>
        <v>2700</v>
      </c>
      <c r="X38" s="22"/>
    </row>
    <row r="39" spans="15:25" ht="15.75" x14ac:dyDescent="0.25">
      <c r="R39" s="6" t="s">
        <v>33</v>
      </c>
      <c r="S39" s="16">
        <f>SUM(S38:S38)</f>
        <v>0</v>
      </c>
      <c r="U39" s="17" t="s">
        <v>15</v>
      </c>
      <c r="V39" s="18"/>
      <c r="W39" s="19">
        <f>W30</f>
        <v>23800</v>
      </c>
      <c r="X39" s="22"/>
    </row>
    <row r="40" spans="15:25" ht="15.75" x14ac:dyDescent="0.25">
      <c r="R40" s="6" t="s">
        <v>24</v>
      </c>
      <c r="S40" s="16">
        <f>S39*90%</f>
        <v>0</v>
      </c>
      <c r="U40" s="23"/>
      <c r="V40" s="18"/>
      <c r="W40" s="19"/>
      <c r="X40" s="22"/>
    </row>
    <row r="41" spans="15:25" ht="15.75" x14ac:dyDescent="0.25">
      <c r="R41" s="6" t="s">
        <v>34</v>
      </c>
      <c r="S41" s="16">
        <f>S39*80%</f>
        <v>0</v>
      </c>
      <c r="U41" s="28" t="s">
        <v>23</v>
      </c>
      <c r="V41" s="29"/>
      <c r="W41" s="20">
        <f>W39+W38</f>
        <v>26500</v>
      </c>
      <c r="X41" s="22"/>
    </row>
    <row r="42" spans="15:25" ht="15.75" x14ac:dyDescent="0.25">
      <c r="S42" s="10"/>
      <c r="T42" s="10"/>
      <c r="U42" s="23"/>
      <c r="V42" s="23"/>
      <c r="W42" s="24"/>
      <c r="X42" s="24"/>
    </row>
    <row r="43" spans="15:25" ht="15.75" x14ac:dyDescent="0.25">
      <c r="S43" s="10"/>
      <c r="T43" s="10"/>
      <c r="U43" s="28" t="s">
        <v>37</v>
      </c>
      <c r="V43" s="30"/>
      <c r="W43" s="25">
        <v>388</v>
      </c>
      <c r="X43" s="24"/>
    </row>
    <row r="44" spans="15:25" ht="15.75" x14ac:dyDescent="0.25">
      <c r="P44" s="13" t="s">
        <v>29</v>
      </c>
      <c r="S44" s="10"/>
      <c r="T44" s="11"/>
      <c r="U44" s="17" t="s">
        <v>33</v>
      </c>
      <c r="V44" s="31"/>
      <c r="W44" s="34">
        <f>W41*W43+X45</f>
        <v>10282000</v>
      </c>
      <c r="X44" s="32"/>
    </row>
    <row r="45" spans="15:25" ht="15.75" x14ac:dyDescent="0.25">
      <c r="S45" s="11"/>
      <c r="T45" s="10"/>
      <c r="U45" s="17" t="s">
        <v>24</v>
      </c>
      <c r="V45" s="23"/>
      <c r="W45" s="33">
        <f>W44*0.9</f>
        <v>9253800</v>
      </c>
      <c r="X45" s="34"/>
    </row>
    <row r="46" spans="15:25" ht="15.75" x14ac:dyDescent="0.25">
      <c r="S46" s="10"/>
      <c r="T46" s="10"/>
      <c r="U46" s="17" t="s">
        <v>25</v>
      </c>
      <c r="V46" s="23"/>
      <c r="W46" s="33">
        <f>W44*0.8</f>
        <v>8225600</v>
      </c>
      <c r="X46" s="33"/>
    </row>
    <row r="47" spans="15:25" ht="15.75" x14ac:dyDescent="0.25">
      <c r="O47" s="10"/>
      <c r="P47" s="10"/>
      <c r="Q47" s="10"/>
      <c r="R47" s="10"/>
      <c r="S47" s="10"/>
      <c r="T47" s="10"/>
      <c r="U47" s="17"/>
      <c r="V47" s="23"/>
      <c r="W47" s="35"/>
      <c r="X47" s="24"/>
    </row>
    <row r="48" spans="15:25" ht="15.75" x14ac:dyDescent="0.25">
      <c r="U48" s="36" t="s">
        <v>26</v>
      </c>
      <c r="V48" s="37"/>
      <c r="W48" s="38">
        <f>W29*W43</f>
        <v>1047600</v>
      </c>
      <c r="X48" s="38"/>
    </row>
    <row r="49" spans="21:24" ht="15.75" x14ac:dyDescent="0.25">
      <c r="U49" s="17" t="s">
        <v>27</v>
      </c>
      <c r="V49" s="23"/>
      <c r="W49" s="35"/>
      <c r="X49" s="35"/>
    </row>
    <row r="50" spans="21:24" ht="15.75" x14ac:dyDescent="0.25">
      <c r="U50" s="39" t="s">
        <v>28</v>
      </c>
      <c r="V50" s="35"/>
      <c r="W50" s="33">
        <f>W44*0.025/12</f>
        <v>21420.833333333332</v>
      </c>
      <c r="X50" s="33"/>
    </row>
  </sheetData>
  <mergeCells count="3">
    <mergeCell ref="A14:R14"/>
    <mergeCell ref="A2:R2"/>
    <mergeCell ref="P35:T3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S8" sqref="S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P26" sqref="P2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Q19" sqref="Q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O10" sqref="O1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1" sqref="R1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W11" sqref="W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9" sqref="S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3:S18"/>
  <sheetViews>
    <sheetView topLeftCell="A10" zoomScaleNormal="100" workbookViewId="0">
      <selection activeCell="U33" sqref="U33"/>
    </sheetView>
  </sheetViews>
  <sheetFormatPr defaultRowHeight="15" x14ac:dyDescent="0.25"/>
  <cols>
    <col min="19" max="19" width="26.140625" customWidth="1"/>
  </cols>
  <sheetData>
    <row r="13" spans="19:19" x14ac:dyDescent="0.25">
      <c r="S13">
        <v>8636750</v>
      </c>
    </row>
    <row r="14" spans="19:19" x14ac:dyDescent="0.25">
      <c r="S14">
        <v>518300</v>
      </c>
    </row>
    <row r="15" spans="19:19" x14ac:dyDescent="0.25">
      <c r="S15">
        <v>30000</v>
      </c>
    </row>
    <row r="16" spans="19:19" x14ac:dyDescent="0.25">
      <c r="S16">
        <f>SUM(S13:S15)</f>
        <v>9185050</v>
      </c>
    </row>
    <row r="17" spans="19:19" x14ac:dyDescent="0.25">
      <c r="S17">
        <f>S16/386</f>
        <v>23795.466321243523</v>
      </c>
    </row>
    <row r="18" spans="19:19" x14ac:dyDescent="0.25">
      <c r="S18">
        <f>S17*1.1</f>
        <v>26175.012953367877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2024-06-24T09:05:35Z</dcterms:modified>
</cp:coreProperties>
</file>