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Adinarayana Reddy, SO. Sri. Narayana Reddy\"/>
    </mc:Choice>
  </mc:AlternateContent>
  <xr:revisionPtr revIDLastSave="0" documentId="13_ncr:1_{9C4BB1C7-5CC0-40AF-8E78-10FE0493D61F}" xr6:coauthVersionLast="45" xr6:coauthVersionMax="45" xr10:uidLastSave="{00000000-0000-0000-0000-000000000000}"/>
  <bookViews>
    <workbookView xWindow="-120" yWindow="-120" windowWidth="29040" windowHeight="15720" activeTab="4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</sheets>
  <calcPr calcId="191029"/>
</workbook>
</file>

<file path=xl/calcChain.xml><?xml version="1.0" encoding="utf-8"?>
<calcChain xmlns="http://schemas.openxmlformats.org/spreadsheetml/2006/main">
  <c r="C17" i="4" l="1"/>
  <c r="O15" i="4"/>
  <c r="J15" i="4"/>
  <c r="K15" i="4" s="1"/>
  <c r="L15" i="4" s="1"/>
  <c r="N15" i="4" s="1"/>
  <c r="H15" i="4"/>
  <c r="I15" i="4" s="1"/>
  <c r="O14" i="4"/>
  <c r="H14" i="4"/>
  <c r="I14" i="4" s="1"/>
  <c r="O16" i="4"/>
  <c r="H16" i="4"/>
  <c r="J16" i="4" s="1"/>
  <c r="K16" i="4" s="1"/>
  <c r="L16" i="4" s="1"/>
  <c r="N16" i="4" s="1"/>
  <c r="M15" i="4" l="1"/>
  <c r="J14" i="4"/>
  <c r="K14" i="4" s="1"/>
  <c r="L14" i="4" s="1"/>
  <c r="N14" i="4" s="1"/>
  <c r="M14" i="4" s="1"/>
  <c r="M16" i="4"/>
  <c r="I16" i="4"/>
  <c r="X12" i="5" l="1"/>
  <c r="W8" i="6"/>
  <c r="Z11" i="7"/>
  <c r="K12" i="7"/>
  <c r="K11" i="6"/>
  <c r="L12" i="5"/>
  <c r="G7" i="4"/>
  <c r="C8" i="4" l="1"/>
  <c r="O13" i="4" l="1"/>
  <c r="H13" i="4"/>
  <c r="J13" i="4" s="1"/>
  <c r="K13" i="4" s="1"/>
  <c r="L13" i="4" s="1"/>
  <c r="N13" i="4" s="1"/>
  <c r="M13" i="4" l="1"/>
  <c r="I13" i="4"/>
  <c r="C117" i="4"/>
  <c r="B86" i="4" l="1"/>
  <c r="B87" i="4" s="1"/>
  <c r="O17" i="4" l="1"/>
  <c r="N17" i="4" l="1"/>
  <c r="M17" i="4" l="1"/>
  <c r="C30" i="4"/>
  <c r="C27" i="4"/>
  <c r="C33" i="4" s="1"/>
  <c r="C37" i="4"/>
  <c r="C31" i="4" l="1"/>
  <c r="C34" i="4" s="1"/>
  <c r="C38" i="4"/>
  <c r="C36" i="4" l="1"/>
  <c r="C35" i="4"/>
</calcChain>
</file>

<file path=xl/sharedStrings.xml><?xml version="1.0" encoding="utf-8"?>
<sst xmlns="http://schemas.openxmlformats.org/spreadsheetml/2006/main" count="59" uniqueCount="46">
  <si>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</si>
  <si>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</si>
  <si>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</si>
  <si>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</si>
  <si>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</si>
  <si>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</si>
  <si>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</si>
  <si>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</si>
  <si>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</si>
  <si>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</si>
  <si>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</si>
  <si>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</si>
  <si>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</si>
  <si>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</si>
  <si>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</si>
  <si>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</si>
  <si>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</si>
  <si>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</si>
  <si>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</si>
  <si>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</si>
  <si>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</si>
  <si>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</si>
  <si>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</si>
  <si>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</si>
  <si>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</si>
  <si>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</si>
  <si>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</si>
  <si>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</si>
  <si>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Total Fair Market Value</t>
  </si>
  <si>
    <t>Age Of Build. In Years(approx)</t>
  </si>
  <si>
    <t>Sq.M</t>
  </si>
  <si>
    <t>Total BUA</t>
  </si>
  <si>
    <t>Structure Value (as per approved plan)</t>
  </si>
  <si>
    <t xml:space="preserve">Built Up Area </t>
  </si>
  <si>
    <t>Per sq.M</t>
  </si>
  <si>
    <t>Per Sq.M</t>
  </si>
  <si>
    <t>Per.Sq.M</t>
  </si>
  <si>
    <t>Structure -1</t>
  </si>
  <si>
    <t>(Sq. Ft.)</t>
  </si>
  <si>
    <t xml:space="preserve">land area </t>
  </si>
  <si>
    <t>sq.Yards</t>
  </si>
  <si>
    <t>Sq.Mts</t>
  </si>
  <si>
    <t>Ground  Floor</t>
  </si>
  <si>
    <t>1ST  Floor</t>
  </si>
  <si>
    <t>2ND Floor</t>
  </si>
  <si>
    <t xml:space="preserve"> 3rd Floor- Ac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</si>
</sst>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5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43" fontId="0" fillId="2" borderId="0" xfId="1" applyFont="1" applyFill="1"/>
    <xf numFmtId="0" fontId="0" fillId="2" borderId="0" xfId="0" applyFill="1"/>
    <xf numFmtId="2" fontId="1" fillId="0" borderId="1" xfId="0" applyNumberFormat="1" applyFont="1" applyBorder="1"/>
    <xf numFmtId="43" fontId="14" fillId="2" borderId="0" xfId="0" applyNumberFormat="1" applyFont="1" applyFill="1"/>
    <xf numFmtId="0" fontId="1" fillId="0" borderId="0" xfId="0" applyFont="1" applyAlignment="1">
      <alignment horizontal="right"/>
    </xf>
    <xf numFmtId="0" fontId="3" fillId="0" borderId="0" xfId="0" applyFont="1" applyBorder="1" applyAlignment="1">
      <alignment vertical="top"/>
    </xf>
    <xf numFmtId="0" fontId="8" fillId="0" borderId="0" xfId="0" applyFont="1" applyBorder="1"/>
    <xf numFmtId="0" fontId="1" fillId="0" borderId="0" xfId="0" applyFont="1" applyBorder="1"/>
    <xf numFmtId="2" fontId="1" fillId="0" borderId="0" xfId="1" applyNumberFormat="1" applyFont="1" applyBorder="1"/>
    <xf numFmtId="0" fontId="6" fillId="0" borderId="0" xfId="0" applyFont="1" applyBorder="1"/>
    <xf numFmtId="0" fontId="3" fillId="0" borderId="0" xfId="0" applyFont="1" applyBorder="1"/>
    <xf numFmtId="0" fontId="0" fillId="0" borderId="0" xfId="0" applyBorder="1"/>
    <xf numFmtId="0" fontId="1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top"/>
    </xf>
    <xf numFmtId="2" fontId="1" fillId="0" borderId="0" xfId="0" applyNumberFormat="1" applyFont="1" applyBorder="1"/>
    <xf numFmtId="43" fontId="6" fillId="0" borderId="0" xfId="1" applyFont="1" applyBorder="1" applyAlignment="1">
      <alignment vertical="top"/>
    </xf>
    <xf numFmtId="4" fontId="3" fillId="0" borderId="0" xfId="0" applyNumberFormat="1" applyFont="1" applyBorder="1"/>
    <xf numFmtId="4" fontId="8" fillId="0" borderId="0" xfId="0" applyNumberFormat="1" applyFont="1" applyBorder="1"/>
    <xf numFmtId="0" fontId="1" fillId="0" borderId="1" xfId="0" applyFont="1" applyFill="1" applyBorder="1"/>
    <xf numFmtId="0" fontId="6" fillId="0" borderId="1" xfId="1" applyNumberFormat="1" applyFont="1" applyFill="1" applyBorder="1" applyAlignment="1">
      <alignment horizontal="right" vertical="center"/>
    </xf>
    <xf numFmtId="43" fontId="1" fillId="0" borderId="0" xfId="1" applyFont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6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21</xdr:row>
      <xdr:rowOff>121191</xdr:rowOff>
    </xdr:from>
    <xdr:to>
      <xdr:col>14</xdr:col>
      <xdr:colOff>838200</xdr:colOff>
      <xdr:row>44</xdr:row>
      <xdr:rowOff>11224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622FF30-F3EB-47EF-89EC-A3F438DA7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5426616"/>
          <a:ext cx="7029450" cy="512878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419099</xdr:colOff>
      <xdr:row>0</xdr:row>
      <xdr:rowOff>76201</xdr:rowOff>
    </xdr:from>
    <xdr:to>
      <xdr:col>10</xdr:col>
      <xdr:colOff>114300</xdr:colOff>
      <xdr:row>3</xdr:row>
      <xdr:rowOff>124182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6C23E11-A530-47A5-BF83-E8D885AD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099" y="76201"/>
          <a:ext cx="9172576" cy="106715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180974</xdr:rowOff>
    </xdr:from>
    <xdr:to>
      <xdr:col>9</xdr:col>
      <xdr:colOff>393591</xdr:colOff>
      <xdr:row>32</xdr:row>
      <xdr:rowOff>152399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83D1B0-18A8-4288-9A11-CCA0EA86C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180974"/>
          <a:ext cx="5479941" cy="6067425"/>
        </a:xfrm>
        <a:prstGeom prst="rect">
          <a:avLst/>
        </a:prstGeom>
      </xdr:spPr>
    </xdr:pic>
    <xdr:clientData/>
  </xdr:twoCellAnchor>
  <xdr:twoCellAnchor editAs="oneCell">
    <xdr:from>
      <xdr:col>13</xdr:col>
      <xdr:colOff>97484</xdr:colOff>
      <xdr:row>0</xdr:row>
      <xdr:rowOff>142874</xdr:rowOff>
    </xdr:from>
    <xdr:to>
      <xdr:col>21</xdr:col>
      <xdr:colOff>581998</xdr:colOff>
      <xdr:row>35</xdr:row>
      <xdr:rowOff>96451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A57B5C-4257-4603-BF0C-B035491DA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1834" y="142874"/>
          <a:ext cx="5361314" cy="6621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0</xdr:row>
      <xdr:rowOff>104775</xdr:rowOff>
    </xdr:from>
    <xdr:to>
      <xdr:col>9</xdr:col>
      <xdr:colOff>292263</xdr:colOff>
      <xdr:row>34</xdr:row>
      <xdr:rowOff>20175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89D9E1-0B0F-49EF-95E7-DF47E06B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1" y="104775"/>
          <a:ext cx="5531012" cy="639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0</xdr:row>
      <xdr:rowOff>152400</xdr:rowOff>
    </xdr:from>
    <xdr:to>
      <xdr:col>21</xdr:col>
      <xdr:colOff>281039</xdr:colOff>
      <xdr:row>35</xdr:row>
      <xdr:rowOff>115369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65DC4F-FBBB-4B38-A9D9-69CB001EC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1400" y="152400"/>
          <a:ext cx="6053189" cy="6630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38100</xdr:rowOff>
    </xdr:from>
    <xdr:to>
      <xdr:col>9</xdr:col>
      <xdr:colOff>304934</xdr:colOff>
      <xdr:row>36</xdr:row>
      <xdr:rowOff>48776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969781-9E6A-49EB-BE1F-EA6909907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28600"/>
          <a:ext cx="5629409" cy="667817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24</xdr:col>
      <xdr:colOff>239094</xdr:colOff>
      <xdr:row>43</xdr:row>
      <xdr:rowOff>1117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1020176-52AB-4496-8CFA-89C80C015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1950" y="190500"/>
          <a:ext cx="6944694" cy="80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104775</xdr:rowOff>
    </xdr:from>
    <xdr:to>
      <xdr:col>10</xdr:col>
      <xdr:colOff>323850</xdr:colOff>
      <xdr:row>25</xdr:row>
      <xdr:rowOff>177131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26F01-0714-40F8-B16E-2226F881E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04775"/>
          <a:ext cx="6238875" cy="4834856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0</xdr:row>
      <xdr:rowOff>152400</xdr:rowOff>
    </xdr:from>
    <xdr:to>
      <xdr:col>21</xdr:col>
      <xdr:colOff>96780</xdr:colOff>
      <xdr:row>26</xdr:row>
      <xdr:rowOff>103891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FA4716-4B33-4563-AFB2-F12AC02C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725" y="152400"/>
          <a:ext cx="6335655" cy="4904491"/>
        </a:xfrm>
        <a:prstGeom prst="rect">
          <a:avLst/>
        </a:prstGeom>
      </xdr:spPr>
    </xdr:pic>
    <xdr:clientData/>
  </xdr:twoCellAnchor>
  <xdr:twoCellAnchor editAs="oneCell">
    <xdr:from>
      <xdr:col>21</xdr:col>
      <xdr:colOff>247649</xdr:colOff>
      <xdr:row>0</xdr:row>
      <xdr:rowOff>0</xdr:rowOff>
    </xdr:from>
    <xdr:to>
      <xdr:col>31</xdr:col>
      <xdr:colOff>487278</xdr:colOff>
      <xdr:row>26</xdr:row>
      <xdr:rowOff>49402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5B319F-C2B0-4279-BB9C-D1343344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49249" y="0"/>
          <a:ext cx="6335629" cy="500240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27</xdr:row>
      <xdr:rowOff>66674</xdr:rowOff>
    </xdr:from>
    <xdr:to>
      <xdr:col>10</xdr:col>
      <xdr:colOff>281774</xdr:colOff>
      <xdr:row>51</xdr:row>
      <xdr:rowOff>190499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86E816-AF90-4BF8-98F7-EBDAC2EDB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376" y="5210174"/>
          <a:ext cx="6044398" cy="469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501894</xdr:colOff>
      <xdr:row>27</xdr:row>
      <xdr:rowOff>104775</xdr:rowOff>
    </xdr:from>
    <xdr:to>
      <xdr:col>20</xdr:col>
      <xdr:colOff>512545</xdr:colOff>
      <xdr:row>52</xdr:row>
      <xdr:rowOff>153575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A501DF7-3D37-4F3F-AFF5-374192471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97894" y="5248275"/>
          <a:ext cx="6106651" cy="48113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230478</xdr:colOff>
      <xdr:row>27</xdr:row>
      <xdr:rowOff>66675</xdr:rowOff>
    </xdr:from>
    <xdr:to>
      <xdr:col>30</xdr:col>
      <xdr:colOff>68188</xdr:colOff>
      <xdr:row>52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4268DC-AB6B-4A17-984A-84112DEB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32078" y="5210175"/>
          <a:ext cx="5324110" cy="481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4"/>
  <sheetViews>
    <sheetView zoomScaleNormal="100" workbookViewId="0">
      <pane xSplit="3" ySplit="10" topLeftCell="D20" activePane="bottomRight" state="frozen"/>
      <selection pane="topRight" activeCell="C1" sqref="C1"/>
      <selection pane="bottomLeft" activeCell="A7" sqref="A7"/>
      <selection pane="bottomRight" activeCell="P35" sqref="P35:P38"/>
    </sheetView>
  </sheetViews>
  <sheetFormatPr defaultColWidth="20" defaultRowHeight="16.5" x14ac:dyDescent="0.3"/>
  <cols>
    <col min="1" max="1" width="6.7109375" style="1" customWidth="1"/>
    <col min="2" max="2" width="20" style="15" customWidth="1"/>
    <col min="3" max="3" width="16.7109375" style="60" customWidth="1"/>
    <col min="4" max="4" width="8.7109375" style="1" customWidth="1"/>
    <col min="5" max="5" width="9.42578125" style="1" customWidth="1"/>
    <col min="6" max="6" width="20" style="1" customWidth="1"/>
    <col min="7" max="7" width="16.5703125" style="4" customWidth="1"/>
    <col min="8" max="8" width="13.140625" style="4" customWidth="1"/>
    <col min="9" max="9" width="12.42578125" style="4" customWidth="1"/>
    <col min="10" max="10" width="18.42578125" style="4" customWidth="1"/>
    <col min="11" max="11" width="11.7109375" style="1" customWidth="1"/>
    <col min="12" max="12" width="14" style="4" customWidth="1"/>
    <col min="13" max="13" width="17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B1" s="62"/>
      <c r="C1" s="63"/>
    </row>
    <row r="2" spans="2:15" ht="27.75" customHeight="1" x14ac:dyDescent="0.3">
      <c r="B2" s="102"/>
      <c r="C2" s="102"/>
      <c r="D2" s="102"/>
      <c r="E2" s="102"/>
      <c r="F2" s="102"/>
      <c r="G2" s="102"/>
    </row>
    <row r="3" spans="2:15" ht="36" customHeight="1" x14ac:dyDescent="0.3">
      <c r="B3" s="104"/>
      <c r="C3" s="105"/>
      <c r="D3" s="105"/>
      <c r="E3" s="105"/>
      <c r="F3" s="105"/>
      <c r="G3" s="105"/>
      <c r="H3" s="105"/>
      <c r="I3" s="105"/>
      <c r="J3" s="106"/>
      <c r="L3" s="1"/>
    </row>
    <row r="4" spans="2:15" ht="17.25" customHeight="1" x14ac:dyDescent="0.3">
      <c r="B4" s="67"/>
      <c r="C4" s="67"/>
      <c r="D4" s="67"/>
      <c r="E4" s="67"/>
      <c r="F4" s="67"/>
      <c r="G4" s="67"/>
      <c r="H4" s="67"/>
      <c r="I4" s="1"/>
      <c r="J4" s="1"/>
      <c r="L4" s="1"/>
    </row>
    <row r="5" spans="2:15" ht="15.75" customHeight="1" x14ac:dyDescent="0.3">
      <c r="B5" s="6" t="s">
        <v>11</v>
      </c>
      <c r="C5" s="52"/>
    </row>
    <row r="6" spans="2:15" x14ac:dyDescent="0.3">
      <c r="B6" s="11" t="s">
        <v>39</v>
      </c>
      <c r="C6" s="61">
        <v>267.5</v>
      </c>
      <c r="D6" s="36" t="s">
        <v>30</v>
      </c>
      <c r="G6" s="1">
        <v>319.89999999999998</v>
      </c>
      <c r="H6" s="1" t="s">
        <v>40</v>
      </c>
      <c r="I6" s="1"/>
      <c r="K6" s="4"/>
      <c r="M6" s="4"/>
      <c r="N6" s="1"/>
      <c r="O6" s="1"/>
    </row>
    <row r="7" spans="2:15" x14ac:dyDescent="0.3">
      <c r="B7" s="12" t="s">
        <v>5</v>
      </c>
      <c r="C7" s="53">
        <v>50000</v>
      </c>
      <c r="D7" s="13"/>
      <c r="F7" s="71"/>
      <c r="G7" s="96">
        <f>G6/1.196</f>
        <v>267.47491638795987</v>
      </c>
      <c r="H7" s="96" t="s">
        <v>41</v>
      </c>
      <c r="K7" s="4"/>
      <c r="M7" s="4"/>
      <c r="N7" s="1"/>
      <c r="O7" s="1"/>
    </row>
    <row r="8" spans="2:15" x14ac:dyDescent="0.3">
      <c r="B8" s="73" t="s">
        <v>16</v>
      </c>
      <c r="C8" s="66">
        <f>C6*C7</f>
        <v>13375000</v>
      </c>
      <c r="D8" s="74"/>
      <c r="F8" s="17"/>
      <c r="G8" s="19"/>
      <c r="H8" s="1"/>
      <c r="K8" s="4"/>
      <c r="M8" s="4"/>
      <c r="N8" s="1"/>
      <c r="O8" s="1"/>
    </row>
    <row r="9" spans="2:15" ht="33" customHeight="1" x14ac:dyDescent="0.3">
      <c r="B9" s="103" t="s">
        <v>32</v>
      </c>
      <c r="C9" s="103"/>
      <c r="E9" s="16"/>
    </row>
    <row r="10" spans="2:15" s="2" customFormat="1" ht="38.25" x14ac:dyDescent="0.2">
      <c r="B10" s="37" t="s">
        <v>17</v>
      </c>
      <c r="C10" s="55" t="s">
        <v>33</v>
      </c>
      <c r="D10" s="37" t="s">
        <v>0</v>
      </c>
      <c r="E10" s="37" t="s">
        <v>1</v>
      </c>
      <c r="F10" s="37" t="s">
        <v>2</v>
      </c>
      <c r="G10" s="37" t="s">
        <v>18</v>
      </c>
      <c r="H10" s="37" t="s">
        <v>29</v>
      </c>
      <c r="I10" s="37" t="s">
        <v>19</v>
      </c>
      <c r="J10" s="37" t="s">
        <v>3</v>
      </c>
      <c r="K10" s="37" t="s">
        <v>4</v>
      </c>
      <c r="L10" s="37" t="s">
        <v>14</v>
      </c>
      <c r="M10" s="37" t="s">
        <v>20</v>
      </c>
      <c r="N10" s="37" t="s">
        <v>15</v>
      </c>
      <c r="O10" s="37" t="s">
        <v>21</v>
      </c>
    </row>
    <row r="11" spans="2:15" s="21" customFormat="1" x14ac:dyDescent="0.2">
      <c r="B11" s="20"/>
      <c r="C11" s="55" t="s">
        <v>38</v>
      </c>
      <c r="D11" s="37"/>
      <c r="E11" s="37"/>
      <c r="F11" s="37"/>
      <c r="G11" s="3" t="s">
        <v>22</v>
      </c>
      <c r="H11" s="37"/>
      <c r="I11" s="37"/>
      <c r="J11" s="3"/>
      <c r="K11" s="3"/>
      <c r="L11" s="3" t="s">
        <v>22</v>
      </c>
      <c r="M11" s="3" t="s">
        <v>22</v>
      </c>
      <c r="N11" s="3" t="s">
        <v>22</v>
      </c>
      <c r="O11" s="3" t="s">
        <v>22</v>
      </c>
    </row>
    <row r="12" spans="2:15" s="21" customFormat="1" x14ac:dyDescent="0.2">
      <c r="B12" s="20" t="s">
        <v>37</v>
      </c>
      <c r="C12" s="55"/>
      <c r="D12" s="37"/>
      <c r="E12" s="37"/>
      <c r="F12" s="37"/>
      <c r="G12" s="3"/>
      <c r="H12" s="37"/>
      <c r="I12" s="37"/>
      <c r="J12" s="3"/>
      <c r="K12" s="3"/>
      <c r="L12" s="3"/>
      <c r="M12" s="3"/>
      <c r="N12" s="3"/>
      <c r="O12" s="3"/>
    </row>
    <row r="13" spans="2:15" s="21" customFormat="1" x14ac:dyDescent="0.3">
      <c r="B13" s="44" t="s">
        <v>42</v>
      </c>
      <c r="C13" s="77">
        <v>1507</v>
      </c>
      <c r="D13" s="94">
        <v>1981</v>
      </c>
      <c r="E13" s="22">
        <v>2024</v>
      </c>
      <c r="F13" s="39">
        <v>60</v>
      </c>
      <c r="G13" s="39">
        <v>2000</v>
      </c>
      <c r="H13" s="39">
        <f t="shared" ref="H13" si="0">E13-D13</f>
        <v>43</v>
      </c>
      <c r="I13" s="39">
        <f t="shared" ref="I13" si="1">F13-H13</f>
        <v>17</v>
      </c>
      <c r="J13" s="39">
        <f t="shared" ref="J13" si="2">IF(H13&gt;=5,90*H13/F13,0)</f>
        <v>64.5</v>
      </c>
      <c r="K13" s="39">
        <f t="shared" ref="K13" si="3">G13/100*J13</f>
        <v>1290</v>
      </c>
      <c r="L13" s="39">
        <f t="shared" ref="L13" si="4">ROUND((G13-K13),0)</f>
        <v>710</v>
      </c>
      <c r="M13" s="39">
        <f t="shared" ref="M13" si="5">O13-N13</f>
        <v>1944030</v>
      </c>
      <c r="N13" s="39">
        <f t="shared" ref="N13" si="6">ROUND(L13*C13,0)</f>
        <v>1069970</v>
      </c>
      <c r="O13" s="39">
        <f t="shared" ref="O13" si="7">ROUND(G13*C13,0)</f>
        <v>3014000</v>
      </c>
    </row>
    <row r="14" spans="2:15" s="21" customFormat="1" x14ac:dyDescent="0.3">
      <c r="B14" s="44" t="s">
        <v>43</v>
      </c>
      <c r="C14" s="77">
        <v>1507</v>
      </c>
      <c r="D14" s="94">
        <v>1981</v>
      </c>
      <c r="E14" s="22">
        <v>2024</v>
      </c>
      <c r="F14" s="39">
        <v>60</v>
      </c>
      <c r="G14" s="39">
        <v>0</v>
      </c>
      <c r="H14" s="39">
        <f t="shared" ref="H14" si="8">E14-D14</f>
        <v>43</v>
      </c>
      <c r="I14" s="39">
        <f t="shared" ref="I14" si="9">F14-H14</f>
        <v>17</v>
      </c>
      <c r="J14" s="39">
        <f t="shared" ref="J14" si="10">IF(H14&gt;=5,90*H14/F14,0)</f>
        <v>64.5</v>
      </c>
      <c r="K14" s="39">
        <f t="shared" ref="K14" si="11">G14/100*J14</f>
        <v>0</v>
      </c>
      <c r="L14" s="39">
        <f t="shared" ref="L14" si="12">ROUND((G14-K14),0)</f>
        <v>0</v>
      </c>
      <c r="M14" s="39">
        <f t="shared" ref="M14" si="13">O14-N14</f>
        <v>0</v>
      </c>
      <c r="N14" s="39">
        <f t="shared" ref="N14" si="14">ROUND(L14*C14,0)</f>
        <v>0</v>
      </c>
      <c r="O14" s="39">
        <f t="shared" ref="O14" si="15">ROUND(G14*C14,0)</f>
        <v>0</v>
      </c>
    </row>
    <row r="15" spans="2:15" s="21" customFormat="1" x14ac:dyDescent="0.3">
      <c r="B15" s="44" t="s">
        <v>44</v>
      </c>
      <c r="C15" s="77">
        <v>1507</v>
      </c>
      <c r="D15" s="94">
        <v>1981</v>
      </c>
      <c r="E15" s="22">
        <v>2024</v>
      </c>
      <c r="F15" s="39">
        <v>60</v>
      </c>
      <c r="G15" s="39">
        <v>0</v>
      </c>
      <c r="H15" s="39">
        <f t="shared" ref="H15" si="16">E15-D15</f>
        <v>43</v>
      </c>
      <c r="I15" s="39">
        <f t="shared" ref="I15" si="17">F15-H15</f>
        <v>17</v>
      </c>
      <c r="J15" s="39">
        <f t="shared" ref="J15" si="18">IF(H15&gt;=5,90*H15/F15,0)</f>
        <v>64.5</v>
      </c>
      <c r="K15" s="39">
        <f t="shared" ref="K15" si="19">G15/100*J15</f>
        <v>0</v>
      </c>
      <c r="L15" s="39">
        <f t="shared" ref="L15" si="20">ROUND((G15-K15),0)</f>
        <v>0</v>
      </c>
      <c r="M15" s="39">
        <f t="shared" ref="M15" si="21">O15-N15</f>
        <v>0</v>
      </c>
      <c r="N15" s="39">
        <f t="shared" ref="N15" si="22">ROUND(L15*C15,0)</f>
        <v>0</v>
      </c>
      <c r="O15" s="39">
        <f t="shared" ref="O15" si="23">ROUND(G15*C15,0)</f>
        <v>0</v>
      </c>
    </row>
    <row r="16" spans="2:15" s="21" customFormat="1" x14ac:dyDescent="0.3">
      <c r="B16" s="44" t="s">
        <v>45</v>
      </c>
      <c r="C16" s="77">
        <v>1507</v>
      </c>
      <c r="D16" s="94">
        <v>1981</v>
      </c>
      <c r="E16" s="22">
        <v>2024</v>
      </c>
      <c r="F16" s="39">
        <v>60</v>
      </c>
      <c r="G16" s="39">
        <v>0</v>
      </c>
      <c r="H16" s="39">
        <f t="shared" ref="H16" si="24">E16-D16</f>
        <v>43</v>
      </c>
      <c r="I16" s="39">
        <f t="shared" ref="I16" si="25">F16-H16</f>
        <v>17</v>
      </c>
      <c r="J16" s="39">
        <f t="shared" ref="J16" si="26">IF(H16&gt;=5,90*H16/F16,0)</f>
        <v>64.5</v>
      </c>
      <c r="K16" s="39">
        <f t="shared" ref="K16" si="27">G16/100*J16</f>
        <v>0</v>
      </c>
      <c r="L16" s="39">
        <f t="shared" ref="L16" si="28">ROUND((G16-K16),0)</f>
        <v>0</v>
      </c>
      <c r="M16" s="39">
        <f t="shared" ref="M16" si="29">O16-N16</f>
        <v>0</v>
      </c>
      <c r="N16" s="39">
        <f t="shared" ref="N16" si="30">ROUND(L16*C16,0)</f>
        <v>0</v>
      </c>
      <c r="O16" s="39">
        <f t="shared" ref="O16" si="31">ROUND(G16*C16,0)</f>
        <v>0</v>
      </c>
    </row>
    <row r="17" spans="2:16" s="25" customFormat="1" x14ac:dyDescent="0.3">
      <c r="B17" s="24" t="s">
        <v>31</v>
      </c>
      <c r="C17" s="56">
        <f>SUM(C13:C16)</f>
        <v>6028</v>
      </c>
      <c r="D17" s="95"/>
      <c r="E17" s="42"/>
      <c r="F17" s="40"/>
      <c r="G17" s="39"/>
      <c r="H17" s="41"/>
      <c r="I17" s="41"/>
      <c r="J17" s="41"/>
      <c r="K17" s="41"/>
      <c r="L17" s="41"/>
      <c r="M17" s="43">
        <f>SUM(M13:M13)</f>
        <v>1944030</v>
      </c>
      <c r="N17" s="43">
        <f>SUM(N13:N13)</f>
        <v>1069970</v>
      </c>
      <c r="O17" s="43">
        <f>SUM(O13:O13)</f>
        <v>3014000</v>
      </c>
    </row>
    <row r="18" spans="2:16" s="25" customFormat="1" ht="18.75" customHeight="1" x14ac:dyDescent="0.3">
      <c r="B18" s="46"/>
      <c r="C18" s="57"/>
      <c r="D18" s="47"/>
      <c r="E18" s="47"/>
      <c r="F18" s="48"/>
      <c r="G18" s="49"/>
      <c r="H18" s="50"/>
      <c r="I18" s="50"/>
      <c r="J18" s="50"/>
      <c r="K18" s="50"/>
      <c r="L18" s="50"/>
      <c r="M18" s="51"/>
      <c r="N18" s="51"/>
      <c r="O18" s="51"/>
    </row>
    <row r="19" spans="2:16" x14ac:dyDescent="0.3">
      <c r="B19" s="97" t="s">
        <v>23</v>
      </c>
      <c r="C19" s="97"/>
      <c r="D19" s="23"/>
      <c r="E19" s="23"/>
      <c r="F19" s="14"/>
      <c r="G19" s="68"/>
      <c r="H19" s="27"/>
      <c r="I19" s="1"/>
      <c r="J19" s="1"/>
      <c r="L19" s="1"/>
      <c r="N19" s="1"/>
      <c r="O19" s="1"/>
    </row>
    <row r="20" spans="2:16" x14ac:dyDescent="0.3">
      <c r="B20" s="11" t="s">
        <v>24</v>
      </c>
      <c r="C20" s="69"/>
      <c r="D20" s="23"/>
      <c r="E20" s="4"/>
      <c r="F20" s="68"/>
      <c r="H20" s="27"/>
      <c r="I20" s="1"/>
      <c r="J20" s="10"/>
      <c r="L20" s="52"/>
      <c r="M20"/>
      <c r="N20" s="1"/>
      <c r="O20" s="1"/>
    </row>
    <row r="21" spans="2:16" x14ac:dyDescent="0.3">
      <c r="B21" s="12" t="s">
        <v>5</v>
      </c>
      <c r="C21" s="70"/>
      <c r="D21" s="23"/>
      <c r="E21" s="23"/>
      <c r="G21" s="27"/>
      <c r="H21" s="27"/>
      <c r="I21" s="25"/>
      <c r="J21" s="79"/>
      <c r="L21" s="52"/>
      <c r="M21"/>
      <c r="N21" s="18"/>
      <c r="O21" s="1"/>
    </row>
    <row r="22" spans="2:16" x14ac:dyDescent="0.3">
      <c r="B22" s="12" t="s">
        <v>6</v>
      </c>
      <c r="C22" s="69"/>
      <c r="D22" s="23"/>
      <c r="E22" s="23"/>
      <c r="G22" s="27"/>
      <c r="H22" s="27"/>
      <c r="I22" s="1"/>
      <c r="J22" s="79"/>
      <c r="L22" s="52"/>
      <c r="M22"/>
      <c r="N22" s="18"/>
      <c r="O22" s="1"/>
    </row>
    <row r="23" spans="2:16" x14ac:dyDescent="0.3">
      <c r="B23" s="26"/>
      <c r="C23" s="58"/>
      <c r="D23" s="23"/>
      <c r="E23" s="45"/>
      <c r="F23" s="10"/>
      <c r="G23" s="65"/>
      <c r="H23" s="64"/>
      <c r="I23" s="1"/>
      <c r="J23" s="79"/>
      <c r="L23" s="52"/>
      <c r="M23"/>
      <c r="N23" s="1"/>
      <c r="O23" s="1"/>
    </row>
    <row r="24" spans="2:16" ht="16.5" customHeight="1" x14ac:dyDescent="0.3">
      <c r="B24" s="98" t="s">
        <v>13</v>
      </c>
      <c r="C24" s="99"/>
      <c r="D24" s="23"/>
      <c r="E24" s="80"/>
      <c r="F24" s="81"/>
      <c r="G24" s="82"/>
      <c r="H24" s="83"/>
      <c r="I24" s="82"/>
      <c r="J24" s="84"/>
      <c r="K24" s="82"/>
      <c r="L24" s="85"/>
      <c r="M24" s="86"/>
      <c r="N24" s="1"/>
      <c r="O24" s="1"/>
    </row>
    <row r="25" spans="2:16" x14ac:dyDescent="0.3">
      <c r="B25" s="11" t="s">
        <v>9</v>
      </c>
      <c r="C25" s="54"/>
      <c r="D25" s="28"/>
      <c r="E25" s="85"/>
      <c r="F25" s="87"/>
      <c r="G25" s="82"/>
      <c r="H25" s="83"/>
      <c r="I25" s="82"/>
      <c r="J25" s="87"/>
      <c r="K25" s="82"/>
      <c r="L25" s="85"/>
      <c r="M25" s="86"/>
      <c r="N25" s="1"/>
      <c r="O25" s="1"/>
    </row>
    <row r="26" spans="2:16" x14ac:dyDescent="0.3">
      <c r="B26" s="12" t="s">
        <v>5</v>
      </c>
      <c r="C26" s="53"/>
      <c r="D26" s="16"/>
      <c r="E26" s="85"/>
      <c r="F26" s="87"/>
      <c r="G26" s="82"/>
      <c r="H26" s="83"/>
      <c r="I26" s="82"/>
      <c r="J26" s="87"/>
      <c r="K26" s="82"/>
      <c r="L26" s="85"/>
      <c r="M26" s="86"/>
      <c r="N26" s="1"/>
      <c r="O26" s="1"/>
    </row>
    <row r="27" spans="2:16" x14ac:dyDescent="0.3">
      <c r="B27" s="12" t="s">
        <v>6</v>
      </c>
      <c r="C27" s="54">
        <f>ROUND((C25*C26),0)</f>
        <v>0</v>
      </c>
      <c r="D27" s="5"/>
      <c r="E27" s="85"/>
      <c r="F27" s="87"/>
      <c r="G27" s="82"/>
      <c r="H27" s="83"/>
      <c r="I27" s="82"/>
      <c r="J27" s="88"/>
      <c r="K27" s="84"/>
      <c r="L27" s="83"/>
      <c r="M27" s="86"/>
      <c r="N27" s="1"/>
      <c r="O27" s="1"/>
    </row>
    <row r="28" spans="2:16" x14ac:dyDescent="0.3">
      <c r="C28" s="59"/>
      <c r="D28" s="5"/>
      <c r="E28" s="89"/>
      <c r="F28" s="82"/>
      <c r="G28" s="82"/>
      <c r="H28" s="85"/>
      <c r="I28" s="83"/>
      <c r="J28" s="90"/>
      <c r="K28" s="91"/>
      <c r="L28" s="83"/>
      <c r="M28" s="86"/>
    </row>
    <row r="29" spans="2:16" x14ac:dyDescent="0.3">
      <c r="B29" s="100"/>
      <c r="C29" s="101"/>
      <c r="D29" s="10"/>
      <c r="E29" s="85"/>
      <c r="F29" s="82"/>
      <c r="G29" s="82"/>
      <c r="H29" s="85"/>
      <c r="I29" s="83"/>
      <c r="J29" s="90"/>
      <c r="K29" s="91"/>
      <c r="L29" s="83"/>
      <c r="M29" s="86"/>
      <c r="N29" s="1"/>
      <c r="O29" s="1"/>
    </row>
    <row r="30" spans="2:16" x14ac:dyDescent="0.3">
      <c r="B30" s="29" t="s">
        <v>11</v>
      </c>
      <c r="C30" s="54">
        <f>C8</f>
        <v>13375000</v>
      </c>
      <c r="D30" s="8"/>
      <c r="E30" s="92"/>
      <c r="F30" s="82"/>
      <c r="G30" s="82"/>
      <c r="H30" s="85"/>
      <c r="I30" s="85"/>
      <c r="J30" s="90"/>
      <c r="K30" s="91"/>
      <c r="L30" s="83"/>
      <c r="M30" s="86"/>
      <c r="N30" s="1"/>
      <c r="O30" s="1"/>
    </row>
    <row r="31" spans="2:16" x14ac:dyDescent="0.3">
      <c r="B31" s="29" t="s">
        <v>12</v>
      </c>
      <c r="C31" s="54">
        <f>N17</f>
        <v>1069970</v>
      </c>
      <c r="D31" s="8"/>
      <c r="E31" s="92"/>
      <c r="F31" s="88"/>
      <c r="G31" s="84"/>
      <c r="H31" s="83"/>
      <c r="I31" s="85"/>
      <c r="J31" s="90"/>
      <c r="K31" s="91"/>
      <c r="L31" s="83"/>
      <c r="M31" s="86"/>
      <c r="N31" s="1"/>
      <c r="P31" s="4"/>
    </row>
    <row r="32" spans="2:16" ht="33" x14ac:dyDescent="0.3">
      <c r="B32" s="29" t="s">
        <v>25</v>
      </c>
      <c r="C32" s="54"/>
      <c r="D32" s="8"/>
      <c r="E32" s="92"/>
      <c r="F32" s="90"/>
      <c r="G32" s="91"/>
      <c r="H32" s="83"/>
      <c r="I32" s="82"/>
      <c r="J32" s="90"/>
      <c r="K32" s="91"/>
      <c r="L32" s="83"/>
      <c r="M32" s="86"/>
      <c r="N32" s="1"/>
      <c r="O32" s="1"/>
    </row>
    <row r="33" spans="2:15" x14ac:dyDescent="0.3">
      <c r="B33" s="29" t="s">
        <v>10</v>
      </c>
      <c r="C33" s="54">
        <f>C27</f>
        <v>0</v>
      </c>
      <c r="D33" s="8"/>
      <c r="E33" s="92"/>
      <c r="F33" s="81"/>
      <c r="G33" s="93"/>
      <c r="H33" s="82"/>
      <c r="I33" s="85"/>
      <c r="J33" s="90"/>
      <c r="K33" s="91"/>
      <c r="L33" s="83"/>
      <c r="M33" s="86"/>
      <c r="N33" s="1"/>
      <c r="O33" s="1"/>
    </row>
    <row r="34" spans="2:15" ht="33" x14ac:dyDescent="0.3">
      <c r="B34" s="30" t="s">
        <v>28</v>
      </c>
      <c r="C34" s="66">
        <f>C30+C31+C32+C33</f>
        <v>14444970</v>
      </c>
      <c r="D34" s="7"/>
      <c r="E34" s="4"/>
      <c r="F34" s="72"/>
      <c r="G34" s="1"/>
      <c r="H34" s="1"/>
      <c r="J34" s="10"/>
      <c r="K34" s="9"/>
      <c r="L34" s="1"/>
      <c r="M34"/>
      <c r="N34" s="1"/>
      <c r="O34" s="1"/>
    </row>
    <row r="35" spans="2:15" x14ac:dyDescent="0.3">
      <c r="B35" s="30" t="s">
        <v>7</v>
      </c>
      <c r="C35" s="66">
        <f>ROUND(C34*0.9,0)</f>
        <v>13000473</v>
      </c>
      <c r="D35" s="7"/>
      <c r="E35" s="4"/>
      <c r="G35" s="1"/>
      <c r="H35" s="1"/>
      <c r="J35" s="72"/>
      <c r="L35" s="1"/>
      <c r="M35"/>
      <c r="N35" s="1"/>
      <c r="O35" s="1"/>
    </row>
    <row r="36" spans="2:15" x14ac:dyDescent="0.3">
      <c r="B36" s="30" t="s">
        <v>8</v>
      </c>
      <c r="C36" s="66">
        <f>MROUND(C34*80%,1)</f>
        <v>11555976</v>
      </c>
      <c r="D36" s="7"/>
      <c r="E36" s="4"/>
      <c r="F36" s="14"/>
      <c r="G36" s="14"/>
      <c r="J36" s="1"/>
      <c r="L36" s="1"/>
      <c r="M36"/>
      <c r="N36" s="1"/>
      <c r="O36" s="1"/>
    </row>
    <row r="37" spans="2:15" x14ac:dyDescent="0.3">
      <c r="B37" s="30" t="s">
        <v>26</v>
      </c>
      <c r="C37" s="66">
        <f>O17</f>
        <v>3014000</v>
      </c>
      <c r="D37" s="4"/>
      <c r="E37" s="4"/>
      <c r="F37" s="4"/>
      <c r="J37" s="14"/>
      <c r="K37" s="14"/>
      <c r="M37"/>
      <c r="N37" s="1"/>
      <c r="O37" s="1"/>
    </row>
    <row r="38" spans="2:15" x14ac:dyDescent="0.3">
      <c r="B38" s="29" t="s">
        <v>27</v>
      </c>
      <c r="C38" s="66">
        <f>D8+N17</f>
        <v>1069970</v>
      </c>
      <c r="D38" s="4"/>
      <c r="E38" s="4"/>
      <c r="F38" s="4"/>
      <c r="J38" s="10"/>
      <c r="K38"/>
      <c r="L38"/>
      <c r="M38"/>
      <c r="N38" s="1"/>
      <c r="O38" s="1"/>
    </row>
    <row r="39" spans="2:15" x14ac:dyDescent="0.3">
      <c r="B39" s="1"/>
      <c r="F39" s="72"/>
      <c r="J39"/>
      <c r="L39" s="1"/>
      <c r="M39"/>
    </row>
    <row r="40" spans="2:15" x14ac:dyDescent="0.3">
      <c r="B40" s="1"/>
      <c r="F40" s="72"/>
      <c r="J40"/>
      <c r="K40"/>
      <c r="L40"/>
      <c r="M40"/>
    </row>
    <row r="41" spans="2:15" x14ac:dyDescent="0.3">
      <c r="B41" s="1"/>
      <c r="M41" s="32"/>
    </row>
    <row r="42" spans="2:15" x14ac:dyDescent="0.3">
      <c r="B42" s="1"/>
      <c r="M42" s="32"/>
    </row>
    <row r="43" spans="2:15" x14ac:dyDescent="0.3">
      <c r="B43" s="1"/>
      <c r="M43" s="32"/>
    </row>
    <row r="44" spans="2:15" x14ac:dyDescent="0.3">
      <c r="B44" s="1"/>
      <c r="M44" s="32"/>
    </row>
    <row r="45" spans="2:15" x14ac:dyDescent="0.3">
      <c r="B45" s="1"/>
      <c r="M45" s="32"/>
    </row>
    <row r="46" spans="2:15" x14ac:dyDescent="0.3">
      <c r="B46" s="1"/>
      <c r="M46" s="32"/>
    </row>
    <row r="47" spans="2:15" x14ac:dyDescent="0.3">
      <c r="B47" s="1"/>
    </row>
    <row r="48" spans="2:15" x14ac:dyDescent="0.3">
      <c r="B48" s="1"/>
    </row>
    <row r="49" spans="2:11" x14ac:dyDescent="0.3">
      <c r="B49" s="1"/>
      <c r="C49" s="52"/>
    </row>
    <row r="50" spans="2:11" x14ac:dyDescent="0.3">
      <c r="B50" s="1"/>
      <c r="C50" s="52"/>
    </row>
    <row r="51" spans="2:11" x14ac:dyDescent="0.3">
      <c r="B51" s="1"/>
      <c r="C51" s="52"/>
    </row>
    <row r="52" spans="2:11" x14ac:dyDescent="0.3">
      <c r="B52" s="1"/>
    </row>
    <row r="53" spans="2:11" x14ac:dyDescent="0.3">
      <c r="B53" s="1"/>
      <c r="C53" s="52"/>
    </row>
    <row r="54" spans="2:11" x14ac:dyDescent="0.3">
      <c r="B54" s="1"/>
      <c r="C54" s="52"/>
      <c r="G54" s="14"/>
    </row>
    <row r="55" spans="2:11" x14ac:dyDescent="0.3">
      <c r="B55" s="1"/>
      <c r="C55" s="52"/>
    </row>
    <row r="56" spans="2:11" x14ac:dyDescent="0.3">
      <c r="B56" s="1"/>
      <c r="C56" s="52"/>
    </row>
    <row r="57" spans="2:11" x14ac:dyDescent="0.3">
      <c r="B57" s="1"/>
      <c r="C57" s="52"/>
    </row>
    <row r="58" spans="2:11" x14ac:dyDescent="0.3">
      <c r="B58" s="1"/>
      <c r="C58" s="52"/>
      <c r="G58" s="33"/>
      <c r="H58" s="33"/>
      <c r="I58" s="33"/>
      <c r="J58" s="33"/>
      <c r="K58" s="6"/>
    </row>
    <row r="59" spans="2:11" x14ac:dyDescent="0.3">
      <c r="B59" s="1"/>
      <c r="C59" s="52"/>
      <c r="G59" s="31"/>
      <c r="H59" s="1"/>
      <c r="I59" s="31"/>
      <c r="J59" s="31"/>
    </row>
    <row r="60" spans="2:11" x14ac:dyDescent="0.3">
      <c r="B60" s="1"/>
      <c r="C60" s="52"/>
      <c r="G60" s="31"/>
      <c r="H60" s="31"/>
      <c r="I60" s="38"/>
      <c r="J60" s="38"/>
    </row>
    <row r="61" spans="2:11" x14ac:dyDescent="0.3">
      <c r="G61" s="31"/>
      <c r="H61" s="31"/>
      <c r="I61" s="31"/>
      <c r="J61" s="31"/>
    </row>
    <row r="62" spans="2:11" x14ac:dyDescent="0.3">
      <c r="G62" s="31"/>
      <c r="H62" s="34"/>
      <c r="I62" s="31"/>
      <c r="J62" s="31"/>
    </row>
    <row r="63" spans="2:11" x14ac:dyDescent="0.3">
      <c r="G63" s="31"/>
      <c r="H63" s="31"/>
      <c r="I63" s="31"/>
      <c r="J63" s="31"/>
    </row>
    <row r="64" spans="2:11" x14ac:dyDescent="0.3">
      <c r="B64" s="1"/>
      <c r="C64" s="52"/>
      <c r="G64" s="31"/>
      <c r="H64" s="31"/>
      <c r="I64" s="31"/>
      <c r="J64" s="31"/>
    </row>
    <row r="65" spans="2:10" x14ac:dyDescent="0.3">
      <c r="B65" s="1"/>
      <c r="C65" s="52"/>
      <c r="G65" s="31"/>
      <c r="H65" s="31"/>
      <c r="I65" s="31"/>
      <c r="J65" s="31"/>
    </row>
    <row r="66" spans="2:10" x14ac:dyDescent="0.3">
      <c r="B66" s="1"/>
      <c r="C66" s="52"/>
      <c r="G66" s="31"/>
      <c r="H66" s="31"/>
      <c r="I66" s="31"/>
      <c r="J66" s="31"/>
    </row>
    <row r="67" spans="2:10" x14ac:dyDescent="0.3">
      <c r="B67" s="1"/>
      <c r="C67" s="52"/>
      <c r="G67" s="31"/>
      <c r="H67" s="31"/>
      <c r="I67" s="31"/>
      <c r="J67" s="31"/>
    </row>
    <row r="68" spans="2:10" x14ac:dyDescent="0.3">
      <c r="B68" s="1"/>
      <c r="C68" s="52"/>
      <c r="G68" s="31"/>
      <c r="H68" s="31"/>
      <c r="I68" s="31"/>
      <c r="J68" s="31"/>
    </row>
    <row r="69" spans="2:10" x14ac:dyDescent="0.3">
      <c r="B69" s="1"/>
      <c r="C69" s="52"/>
    </row>
    <row r="70" spans="2:10" x14ac:dyDescent="0.3">
      <c r="B70" s="1"/>
      <c r="C70" s="52"/>
    </row>
    <row r="71" spans="2:10" x14ac:dyDescent="0.3">
      <c r="B71" s="1"/>
      <c r="C71" s="52"/>
    </row>
    <row r="72" spans="2:10" x14ac:dyDescent="0.3">
      <c r="B72" s="1"/>
      <c r="C72" s="52"/>
    </row>
    <row r="73" spans="2:10" x14ac:dyDescent="0.3">
      <c r="B73" s="1"/>
      <c r="C73" s="52"/>
    </row>
    <row r="74" spans="2:10" x14ac:dyDescent="0.3">
      <c r="B74" s="1"/>
      <c r="C74" s="52"/>
      <c r="G74" s="35"/>
    </row>
    <row r="75" spans="2:10" x14ac:dyDescent="0.3">
      <c r="B75" s="1"/>
      <c r="C75" s="52"/>
      <c r="G75" s="35"/>
    </row>
    <row r="76" spans="2:10" x14ac:dyDescent="0.3">
      <c r="B76" s="1"/>
      <c r="C76" s="52"/>
      <c r="G76" s="35"/>
    </row>
    <row r="77" spans="2:10" x14ac:dyDescent="0.3">
      <c r="B77" s="1"/>
      <c r="C77" s="52"/>
      <c r="G77" s="35"/>
    </row>
    <row r="78" spans="2:10" x14ac:dyDescent="0.3">
      <c r="B78" s="1"/>
      <c r="C78" s="52"/>
      <c r="G78" s="35"/>
    </row>
    <row r="79" spans="2:10" x14ac:dyDescent="0.3">
      <c r="B79" s="1"/>
      <c r="C79" s="52"/>
      <c r="G79" s="35"/>
    </row>
    <row r="80" spans="2:10" x14ac:dyDescent="0.3">
      <c r="B80" s="1"/>
      <c r="C80" s="52"/>
      <c r="G80" s="35"/>
    </row>
    <row r="81" spans="2:7" x14ac:dyDescent="0.3">
      <c r="B81" s="1"/>
      <c r="C81" s="52"/>
      <c r="G81" s="35"/>
    </row>
    <row r="82" spans="2:7" x14ac:dyDescent="0.3">
      <c r="B82" s="1"/>
      <c r="C82" s="52"/>
      <c r="G82" s="35"/>
    </row>
    <row r="83" spans="2:7" x14ac:dyDescent="0.3">
      <c r="B83" s="1"/>
      <c r="C83" s="52"/>
      <c r="G83" s="35"/>
    </row>
    <row r="84" spans="2:7" x14ac:dyDescent="0.3">
      <c r="B84" s="1"/>
      <c r="C84" s="52"/>
    </row>
    <row r="85" spans="2:7" x14ac:dyDescent="0.3">
      <c r="B85" s="1"/>
      <c r="C85" s="52"/>
    </row>
    <row r="86" spans="2:7" x14ac:dyDescent="0.3">
      <c r="B86" s="1">
        <f>3350000/300</f>
        <v>11166.666666666666</v>
      </c>
      <c r="C86" s="52"/>
    </row>
    <row r="87" spans="2:7" x14ac:dyDescent="0.3">
      <c r="B87" s="1">
        <f>B86/10.764</f>
        <v>1037.4086461042982</v>
      </c>
      <c r="C87" s="52"/>
    </row>
    <row r="88" spans="2:7" x14ac:dyDescent="0.3">
      <c r="B88" s="1"/>
      <c r="C88" s="52"/>
    </row>
    <row r="89" spans="2:7" x14ac:dyDescent="0.3">
      <c r="B89" s="1"/>
      <c r="C89" s="52"/>
    </row>
    <row r="90" spans="2:7" x14ac:dyDescent="0.3">
      <c r="B90" s="1"/>
      <c r="C90" s="52"/>
    </row>
    <row r="91" spans="2:7" x14ac:dyDescent="0.3">
      <c r="B91" s="1"/>
      <c r="C91" s="52"/>
    </row>
    <row r="92" spans="2:7" x14ac:dyDescent="0.3">
      <c r="B92" s="1"/>
      <c r="C92" s="52"/>
    </row>
    <row r="93" spans="2:7" x14ac:dyDescent="0.3">
      <c r="B93" s="1"/>
      <c r="C93" s="52"/>
    </row>
    <row r="94" spans="2:7" x14ac:dyDescent="0.3">
      <c r="B94" s="1"/>
      <c r="C94" s="52"/>
    </row>
    <row r="95" spans="2:7" x14ac:dyDescent="0.3">
      <c r="B95" s="1"/>
      <c r="C95" s="52"/>
    </row>
    <row r="96" spans="2:7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>
        <f>1969*10.764</f>
        <v>21194.315999999999</v>
      </c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</sheetData>
  <mergeCells count="6">
    <mergeCell ref="B19:C19"/>
    <mergeCell ref="B24:C24"/>
    <mergeCell ref="B29:C29"/>
    <mergeCell ref="B2:G2"/>
    <mergeCell ref="B9:C9"/>
    <mergeCell ref="B3:J3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L12:Y17"/>
  <sheetViews>
    <sheetView zoomScale="160" zoomScaleNormal="160" workbookViewId="0">
      <selection activeCell="X12" sqref="X12"/>
    </sheetView>
  </sheetViews>
  <sheetFormatPr defaultRowHeight="15" x14ac:dyDescent="0.25"/>
  <cols>
    <col min="12" max="12" width="12.28515625" customWidth="1"/>
    <col min="24" max="24" width="10.28515625" customWidth="1"/>
  </cols>
  <sheetData>
    <row r="12" spans="12:25" x14ac:dyDescent="0.25">
      <c r="L12" s="75">
        <f>9500000/150.56</f>
        <v>63097.768331562169</v>
      </c>
      <c r="M12" s="76" t="s">
        <v>34</v>
      </c>
      <c r="X12" s="75">
        <f>10800000/180.67</f>
        <v>59777.494880168269</v>
      </c>
      <c r="Y12" s="76" t="s">
        <v>34</v>
      </c>
    </row>
    <row r="17" spans="12:13" x14ac:dyDescent="0.25">
      <c r="L17" s="78"/>
      <c r="M17" s="7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K8:X11"/>
  <sheetViews>
    <sheetView workbookViewId="0">
      <selection activeCell="W21" sqref="W21"/>
    </sheetView>
  </sheetViews>
  <sheetFormatPr defaultRowHeight="15" x14ac:dyDescent="0.25"/>
  <cols>
    <col min="17" max="17" width="14.5703125" customWidth="1"/>
  </cols>
  <sheetData>
    <row r="8" spans="11:24" x14ac:dyDescent="0.25">
      <c r="W8" s="76">
        <f>12500000/167.29</f>
        <v>74720.5451610975</v>
      </c>
      <c r="X8" s="76" t="s">
        <v>30</v>
      </c>
    </row>
    <row r="11" spans="11:24" x14ac:dyDescent="0.25">
      <c r="K11" s="76">
        <f>10800000/180.67</f>
        <v>59777.494880168269</v>
      </c>
      <c r="L11" s="76" t="s">
        <v>30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K11:AA12"/>
  <sheetViews>
    <sheetView workbookViewId="0">
      <selection activeCell="Z11" sqref="Z11"/>
    </sheetView>
  </sheetViews>
  <sheetFormatPr defaultRowHeight="15" x14ac:dyDescent="0.25"/>
  <cols>
    <col min="11" max="11" width="10" customWidth="1"/>
  </cols>
  <sheetData>
    <row r="11" spans="11:27" x14ac:dyDescent="0.25">
      <c r="Z11" s="76">
        <f>12000000/222.49</f>
        <v>53935.008314980449</v>
      </c>
      <c r="AA11" s="76" t="s">
        <v>35</v>
      </c>
    </row>
    <row r="12" spans="11:27" x14ac:dyDescent="0.25">
      <c r="K12" s="76">
        <f>10800000/180.67</f>
        <v>59777.494880168269</v>
      </c>
      <c r="L12" s="76" t="s">
        <v>35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L11:AA12"/>
  <sheetViews>
    <sheetView tabSelected="1" workbookViewId="0">
      <selection activeCell="N59" sqref="N59"/>
    </sheetView>
  </sheetViews>
  <sheetFormatPr defaultRowHeight="15" x14ac:dyDescent="0.25"/>
  <sheetData>
    <row r="11" spans="12:27" x14ac:dyDescent="0.25">
      <c r="Y11" s="76"/>
      <c r="Z11" s="76" t="s">
        <v>36</v>
      </c>
      <c r="AA11" s="76"/>
    </row>
    <row r="12" spans="12:27" x14ac:dyDescent="0.25">
      <c r="L12" s="76"/>
      <c r="M12" s="76" t="s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 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2024-06-24T08:42:59Z</dcterms:modified>
</cp:coreProperties>
</file>