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Juhu Tara Road\Avnindra Tripathi\"/>
    </mc:Choice>
  </mc:AlternateContent>
  <xr:revisionPtr revIDLastSave="0" documentId="13_ncr:1_{FCD5C2D4-62F5-4794-9E6B-FEAC7023878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10" i="4" l="1"/>
  <c r="V11" i="4"/>
  <c r="U11" i="4"/>
  <c r="P11" i="4"/>
  <c r="T21" i="4"/>
  <c r="U22" i="4"/>
  <c r="T22" i="4"/>
  <c r="R22" i="4"/>
  <c r="Q22" i="4"/>
  <c r="S21" i="4"/>
  <c r="Q21" i="4"/>
  <c r="V10" i="4" l="1"/>
  <c r="U10" i="4"/>
  <c r="C3" i="4" l="1"/>
  <c r="C4" i="4"/>
  <c r="C5" i="4"/>
  <c r="C6" i="4"/>
  <c r="C7" i="4"/>
  <c r="C8" i="4"/>
  <c r="C9" i="4"/>
  <c r="C10" i="4"/>
  <c r="C12" i="4"/>
  <c r="C13" i="4"/>
  <c r="C14" i="4"/>
  <c r="C15" i="4"/>
  <c r="C2" i="4"/>
  <c r="P8" i="4" l="1"/>
  <c r="P7" i="4"/>
  <c r="P6" i="4"/>
  <c r="P5" i="4"/>
  <c r="P4" i="4"/>
  <c r="P3" i="4"/>
  <c r="I23" i="4"/>
  <c r="N21" i="4"/>
  <c r="I20" i="4"/>
  <c r="J21" i="4"/>
  <c r="I32" i="4"/>
  <c r="Q12" i="4" l="1"/>
  <c r="P12" i="4"/>
  <c r="Q11" i="4"/>
  <c r="P10" i="4"/>
  <c r="P9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<sst xmlns="http://schemas.openxmlformats.org/spreadsheetml/2006/main" count="170" uniqueCount="31">
  <si>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</si>
  <si>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</si>
  <si>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</si>
  <si>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</si>
  <si>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</si>
  <si>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</si>
  <si>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</si>
  <si>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</si>
  <si>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</si>
  <si>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</si>
  <si>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</si>
  <si>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</si>
  <si>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ca</t>
  </si>
  <si>
    <t>bua</t>
  </si>
  <si>
    <t>fmv</t>
  </si>
  <si>
    <t>lodha estreela</t>
  </si>
  <si>
    <t>34000 to 36000 on ca</t>
  </si>
  <si>
    <t>Residential Flat No. 3403, 34th Floor, Estrella, Cuffe Parade</t>
  </si>
  <si>
    <t>agreement  - 2019</t>
  </si>
  <si>
    <t>av</t>
  </si>
  <si>
    <t>sd</t>
  </si>
  <si>
    <t>rd</t>
  </si>
  <si>
    <t>bv</t>
  </si>
  <si>
    <t>ebvt</t>
  </si>
  <si>
    <t>total</t>
  </si>
  <si>
    <t>1 car parking</t>
  </si>
  <si>
    <t>rate on total</t>
  </si>
  <si>
    <t>oc - 2018</t>
  </si>
  <si>
    <t>16.01.23</t>
  </si>
  <si>
    <t>Built up area (10%)</t>
  </si>
  <si>
    <t>24.12.20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</si>
</sst>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3" borderId="0" xfId="0" applyFill="1" applyAlignment="1">
      <alignment wrapText="1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47</xdr:row>
      <xdr:rowOff>163133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9A83E7-3065-440C-A1EE-2FD2CA5D5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F31BFA-A154-48DA-A937-81E6825F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648D5-EA22-491B-9A7D-D30A95AAE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344224</xdr:colOff>
      <xdr:row>51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BEC93A-6086-4A9F-B542-510EB361C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88224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306119</xdr:colOff>
      <xdr:row>45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BB7FC6-B2AB-4D93-AAE3-2AFB2AF8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50119" cy="8545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325171</xdr:colOff>
      <xdr:row>47</xdr:row>
      <xdr:rowOff>182150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C36551-6E53-4F41-92AF-A2C6B2844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469171" cy="8421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229908</xdr:colOff>
      <xdr:row>45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2F136-C93E-4481-84BD-C12FF11C5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373908" cy="82116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21</xdr:col>
      <xdr:colOff>163224</xdr:colOff>
      <xdr:row>45</xdr:row>
      <xdr:rowOff>29722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2A3E9F-7404-4BF2-B33A-908D9FC41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9307224" cy="8221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43</xdr:row>
      <xdr:rowOff>58275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8DB090-D7C4-4036-8598-1108D59DB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059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17</xdr:col>
      <xdr:colOff>201329</xdr:colOff>
      <xdr:row>44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457F3-A15E-4F22-9758-1DC40175A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345329" cy="8230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F48082-3F6D-46E6-9D06-F852883AA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E14" sqref="E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710937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29</v>
      </c>
      <c r="D1" s="3" t="s">
        <v>9</v>
      </c>
      <c r="E1" s="8" t="s">
        <v>1</v>
      </c>
      <c r="F1" s="8" t="s">
        <v>8</v>
      </c>
      <c r="G1" s="8" t="s">
        <v>10</v>
      </c>
      <c r="H1" s="8" t="s">
        <v>11</v>
      </c>
      <c r="I1" s="8" t="s">
        <v>2</v>
      </c>
      <c r="J1" s="8" t="s">
        <v>3</v>
      </c>
      <c r="K1" s="15"/>
      <c r="L1" s="15"/>
      <c r="M1" s="15"/>
      <c r="N1" s="15" t="s">
        <v>7</v>
      </c>
      <c r="O1" s="15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970</v>
      </c>
      <c r="C2" s="4">
        <f>B2*1.1</f>
        <v>1067</v>
      </c>
      <c r="D2" s="4">
        <f t="shared" ref="D2:D13" si="2">C2*1.2</f>
        <v>1280.3999999999999</v>
      </c>
      <c r="E2" s="16">
        <f t="shared" ref="E2:E13" si="3">R2</f>
        <v>35000000</v>
      </c>
      <c r="F2" s="9">
        <f t="shared" ref="F2:F13" si="4">ROUND((E2/B2),0)</f>
        <v>36082</v>
      </c>
      <c r="G2" s="9">
        <f t="shared" ref="G2:G13" si="5">ROUND((E2/C2),0)</f>
        <v>32802</v>
      </c>
      <c r="H2" s="9">
        <f t="shared" ref="H2:H13" si="6">ROUND((E2/D2),0)</f>
        <v>27335</v>
      </c>
      <c r="I2" s="9" t="e">
        <f>#REF!</f>
        <v>#REF!</v>
      </c>
      <c r="J2" s="9" t="str">
        <f t="shared" ref="J2:J13" si="7">S2</f>
        <v>lodha estreela</v>
      </c>
      <c r="K2" s="7"/>
      <c r="L2" s="7"/>
      <c r="M2" s="7"/>
      <c r="N2" s="7"/>
      <c r="O2" s="7">
        <v>0</v>
      </c>
      <c r="P2">
        <f t="shared" ref="P2:P12" si="8">O2/1.2</f>
        <v>0</v>
      </c>
      <c r="Q2">
        <v>970</v>
      </c>
      <c r="R2" s="2">
        <v>35000000</v>
      </c>
      <c r="S2" s="7" t="s">
        <v>15</v>
      </c>
      <c r="T2" s="7">
        <v>39</v>
      </c>
    </row>
    <row r="3" spans="1:23" x14ac:dyDescent="0.25">
      <c r="A3" s="4">
        <f t="shared" si="0"/>
        <v>0</v>
      </c>
      <c r="B3" s="4">
        <f t="shared" si="1"/>
        <v>955</v>
      </c>
      <c r="C3" s="4">
        <f t="shared" ref="C3:C15" si="9">B3*1.1</f>
        <v>1050.5</v>
      </c>
      <c r="D3" s="4">
        <f t="shared" si="2"/>
        <v>1260.5999999999999</v>
      </c>
      <c r="E3" s="16">
        <f t="shared" si="3"/>
        <v>33000000</v>
      </c>
      <c r="F3" s="9">
        <f t="shared" si="4"/>
        <v>34555</v>
      </c>
      <c r="G3" s="9">
        <f t="shared" si="5"/>
        <v>31414</v>
      </c>
      <c r="H3" s="9">
        <f t="shared" si="6"/>
        <v>26178</v>
      </c>
      <c r="I3" s="9" t="e">
        <f>#REF!</f>
        <v>#REF!</v>
      </c>
      <c r="J3" s="9">
        <f t="shared" si="7"/>
        <v>0</v>
      </c>
      <c r="K3" s="7"/>
      <c r="L3" s="7"/>
      <c r="M3" s="7"/>
      <c r="N3" s="7"/>
      <c r="O3" s="7">
        <v>0</v>
      </c>
      <c r="P3">
        <f t="shared" ref="P3:P8" si="10">O3/1.2</f>
        <v>0</v>
      </c>
      <c r="Q3">
        <v>955</v>
      </c>
      <c r="R3" s="2">
        <v>33000000</v>
      </c>
      <c r="S3" s="7"/>
      <c r="T3" s="7"/>
    </row>
    <row r="4" spans="1:23" x14ac:dyDescent="0.25">
      <c r="A4" s="4">
        <f t="shared" si="0"/>
        <v>0</v>
      </c>
      <c r="B4" s="4">
        <f t="shared" si="1"/>
        <v>970</v>
      </c>
      <c r="C4" s="4">
        <f t="shared" si="9"/>
        <v>1067</v>
      </c>
      <c r="D4" s="4">
        <f t="shared" si="2"/>
        <v>1280.3999999999999</v>
      </c>
      <c r="E4" s="16">
        <f t="shared" si="3"/>
        <v>33000000</v>
      </c>
      <c r="F4" s="9">
        <f t="shared" si="4"/>
        <v>34021</v>
      </c>
      <c r="G4" s="9">
        <f t="shared" si="5"/>
        <v>30928</v>
      </c>
      <c r="H4" s="9">
        <f t="shared" si="6"/>
        <v>25773</v>
      </c>
      <c r="I4" s="9" t="e">
        <f>#REF!</f>
        <v>#REF!</v>
      </c>
      <c r="J4" s="9">
        <f t="shared" si="7"/>
        <v>39</v>
      </c>
      <c r="K4" s="7"/>
      <c r="L4" s="7"/>
      <c r="M4" s="7"/>
      <c r="N4" s="7"/>
      <c r="O4" s="7">
        <v>0</v>
      </c>
      <c r="P4">
        <f t="shared" si="10"/>
        <v>0</v>
      </c>
      <c r="Q4">
        <v>970</v>
      </c>
      <c r="R4" s="2">
        <v>33000000</v>
      </c>
      <c r="S4" s="7">
        <v>39</v>
      </c>
      <c r="T4" s="7"/>
    </row>
    <row r="5" spans="1:23" x14ac:dyDescent="0.25">
      <c r="A5" s="4">
        <f t="shared" si="0"/>
        <v>0</v>
      </c>
      <c r="B5" s="4">
        <f t="shared" si="1"/>
        <v>1106</v>
      </c>
      <c r="C5" s="4">
        <f t="shared" si="9"/>
        <v>1216.6000000000001</v>
      </c>
      <c r="D5" s="4">
        <f t="shared" si="2"/>
        <v>1459.92</v>
      </c>
      <c r="E5" s="16">
        <f t="shared" si="3"/>
        <v>41100000</v>
      </c>
      <c r="F5" s="14">
        <f t="shared" si="4"/>
        <v>37161</v>
      </c>
      <c r="G5" s="9">
        <f t="shared" si="5"/>
        <v>33783</v>
      </c>
      <c r="H5" s="9">
        <f t="shared" si="6"/>
        <v>28152</v>
      </c>
      <c r="I5" s="9" t="e">
        <f>#REF!</f>
        <v>#REF!</v>
      </c>
      <c r="J5" s="9">
        <f t="shared" si="7"/>
        <v>33</v>
      </c>
      <c r="K5" s="7"/>
      <c r="L5" s="7"/>
      <c r="M5" s="7"/>
      <c r="N5" s="7"/>
      <c r="O5" s="7">
        <v>0</v>
      </c>
      <c r="P5">
        <f t="shared" si="10"/>
        <v>0</v>
      </c>
      <c r="Q5">
        <v>1106</v>
      </c>
      <c r="R5" s="2">
        <v>41100000</v>
      </c>
      <c r="S5" s="7">
        <v>33</v>
      </c>
      <c r="T5" s="7"/>
    </row>
    <row r="6" spans="1:23" x14ac:dyDescent="0.25">
      <c r="A6" s="4">
        <f t="shared" si="0"/>
        <v>0</v>
      </c>
      <c r="B6" s="4">
        <f t="shared" si="1"/>
        <v>1090</v>
      </c>
      <c r="C6" s="4">
        <f t="shared" si="9"/>
        <v>1199</v>
      </c>
      <c r="D6" s="4">
        <f t="shared" si="2"/>
        <v>1438.8</v>
      </c>
      <c r="E6" s="16">
        <f t="shared" si="3"/>
        <v>38800000</v>
      </c>
      <c r="F6" s="9">
        <f t="shared" si="4"/>
        <v>35596</v>
      </c>
      <c r="G6" s="9">
        <f t="shared" si="5"/>
        <v>32360</v>
      </c>
      <c r="H6" s="9">
        <f t="shared" si="6"/>
        <v>26967</v>
      </c>
      <c r="I6" s="9" t="e">
        <f>#REF!</f>
        <v>#REF!</v>
      </c>
      <c r="J6" s="9">
        <f t="shared" si="7"/>
        <v>16</v>
      </c>
      <c r="K6" s="7"/>
      <c r="L6" s="7"/>
      <c r="M6" s="7"/>
      <c r="N6" s="7"/>
      <c r="O6" s="7">
        <v>0</v>
      </c>
      <c r="P6">
        <f t="shared" si="10"/>
        <v>0</v>
      </c>
      <c r="Q6">
        <v>1090</v>
      </c>
      <c r="R6" s="2">
        <v>38800000</v>
      </c>
      <c r="S6" s="7">
        <v>16</v>
      </c>
      <c r="T6" s="7"/>
    </row>
    <row r="7" spans="1:23" x14ac:dyDescent="0.25">
      <c r="A7" s="4">
        <f t="shared" si="0"/>
        <v>0</v>
      </c>
      <c r="B7" s="4">
        <f t="shared" si="1"/>
        <v>925</v>
      </c>
      <c r="C7" s="4">
        <f t="shared" si="9"/>
        <v>1017.5000000000001</v>
      </c>
      <c r="D7" s="4">
        <f t="shared" si="2"/>
        <v>1221</v>
      </c>
      <c r="E7" s="16">
        <f t="shared" si="3"/>
        <v>32000000</v>
      </c>
      <c r="F7" s="9">
        <f t="shared" si="4"/>
        <v>34595</v>
      </c>
      <c r="G7" s="9">
        <f t="shared" si="5"/>
        <v>31450</v>
      </c>
      <c r="H7" s="9">
        <f t="shared" si="6"/>
        <v>26208</v>
      </c>
      <c r="I7" s="9" t="e">
        <f>#REF!</f>
        <v>#REF!</v>
      </c>
      <c r="J7" s="9">
        <f t="shared" si="7"/>
        <v>17</v>
      </c>
      <c r="K7" s="7"/>
      <c r="L7" s="7"/>
      <c r="M7" s="7"/>
      <c r="N7" s="7"/>
      <c r="O7" s="7">
        <v>0</v>
      </c>
      <c r="P7">
        <f t="shared" si="10"/>
        <v>0</v>
      </c>
      <c r="Q7">
        <v>925</v>
      </c>
      <c r="R7" s="2">
        <v>32000000</v>
      </c>
      <c r="S7" s="7">
        <v>17</v>
      </c>
      <c r="T7" s="7"/>
    </row>
    <row r="8" spans="1:23" x14ac:dyDescent="0.25">
      <c r="A8" s="4">
        <f t="shared" si="0"/>
        <v>0</v>
      </c>
      <c r="B8" s="4">
        <f t="shared" si="1"/>
        <v>1116</v>
      </c>
      <c r="C8" s="4">
        <f t="shared" si="9"/>
        <v>1227.6000000000001</v>
      </c>
      <c r="D8" s="4">
        <f t="shared" si="2"/>
        <v>1473.1200000000001</v>
      </c>
      <c r="E8" s="16">
        <f t="shared" si="3"/>
        <v>42900000</v>
      </c>
      <c r="F8" s="14">
        <f t="shared" si="4"/>
        <v>38441</v>
      </c>
      <c r="G8" s="9">
        <f t="shared" si="5"/>
        <v>34946</v>
      </c>
      <c r="H8" s="9">
        <f t="shared" si="6"/>
        <v>29122</v>
      </c>
      <c r="I8" s="9" t="e">
        <f>#REF!</f>
        <v>#REF!</v>
      </c>
      <c r="J8" s="9">
        <f t="shared" si="7"/>
        <v>15</v>
      </c>
      <c r="K8" s="7"/>
      <c r="L8" s="7"/>
      <c r="M8" s="7"/>
      <c r="N8" s="7"/>
      <c r="O8" s="7">
        <v>0</v>
      </c>
      <c r="P8">
        <f t="shared" si="10"/>
        <v>0</v>
      </c>
      <c r="Q8">
        <v>1116</v>
      </c>
      <c r="R8" s="2">
        <v>42900000</v>
      </c>
      <c r="S8" s="7">
        <v>15</v>
      </c>
      <c r="T8" s="7"/>
    </row>
    <row r="9" spans="1:23" x14ac:dyDescent="0.25">
      <c r="A9" s="4">
        <f t="shared" si="0"/>
        <v>0</v>
      </c>
      <c r="B9" s="4">
        <f t="shared" si="1"/>
        <v>1000</v>
      </c>
      <c r="C9" s="4">
        <f t="shared" si="9"/>
        <v>1100</v>
      </c>
      <c r="D9" s="4">
        <f t="shared" si="2"/>
        <v>1320</v>
      </c>
      <c r="E9" s="16">
        <f t="shared" si="3"/>
        <v>40000000</v>
      </c>
      <c r="F9" s="9">
        <f t="shared" si="4"/>
        <v>40000</v>
      </c>
      <c r="G9" s="9">
        <f t="shared" si="5"/>
        <v>36364</v>
      </c>
      <c r="H9" s="9">
        <f t="shared" si="6"/>
        <v>30303</v>
      </c>
      <c r="I9" s="9" t="e">
        <f>#REF!</f>
        <v>#REF!</v>
      </c>
      <c r="J9" s="9">
        <f t="shared" si="7"/>
        <v>28</v>
      </c>
      <c r="K9" s="7"/>
      <c r="L9" s="7"/>
      <c r="M9" s="7"/>
      <c r="N9" s="7"/>
      <c r="O9" s="7">
        <v>0</v>
      </c>
      <c r="P9">
        <f t="shared" si="8"/>
        <v>0</v>
      </c>
      <c r="Q9">
        <v>1000</v>
      </c>
      <c r="R9" s="2">
        <v>40000000</v>
      </c>
      <c r="S9" s="7">
        <v>28</v>
      </c>
      <c r="T9" s="7"/>
    </row>
    <row r="10" spans="1:23" x14ac:dyDescent="0.25">
      <c r="A10" s="4">
        <f t="shared" si="0"/>
        <v>0</v>
      </c>
      <c r="B10" s="4">
        <f t="shared" si="1"/>
        <v>923</v>
      </c>
      <c r="C10" s="4">
        <f t="shared" si="9"/>
        <v>1015.3000000000001</v>
      </c>
      <c r="D10" s="4">
        <f t="shared" si="2"/>
        <v>1218.3600000000001</v>
      </c>
      <c r="E10" s="16">
        <f t="shared" si="3"/>
        <v>28250000</v>
      </c>
      <c r="F10" s="14">
        <f t="shared" si="4"/>
        <v>30607</v>
      </c>
      <c r="G10" s="9">
        <f t="shared" si="5"/>
        <v>27824</v>
      </c>
      <c r="H10" s="9">
        <f t="shared" si="6"/>
        <v>23187</v>
      </c>
      <c r="I10" s="9" t="e">
        <f>#REF!</f>
        <v>#REF!</v>
      </c>
      <c r="J10" s="9">
        <f t="shared" si="7"/>
        <v>23</v>
      </c>
      <c r="K10" s="7"/>
      <c r="L10" s="7"/>
      <c r="M10" s="7"/>
      <c r="N10" s="7"/>
      <c r="O10" s="7">
        <v>0</v>
      </c>
      <c r="P10">
        <f t="shared" si="8"/>
        <v>0</v>
      </c>
      <c r="Q10">
        <v>923</v>
      </c>
      <c r="R10" s="2">
        <v>28250000</v>
      </c>
      <c r="S10" s="7">
        <v>23</v>
      </c>
      <c r="T10" s="7" t="s">
        <v>28</v>
      </c>
      <c r="U10" s="2">
        <f>R10+1695000+30000</f>
        <v>29975000</v>
      </c>
      <c r="V10">
        <f>U10/Q10</f>
        <v>32475.622968580716</v>
      </c>
      <c r="W10">
        <f>V10*1.15</f>
        <v>37346.96641386782</v>
      </c>
    </row>
    <row r="11" spans="1:23" x14ac:dyDescent="0.25">
      <c r="A11" s="4">
        <f t="shared" si="0"/>
        <v>0</v>
      </c>
      <c r="B11" s="4">
        <f t="shared" si="1"/>
        <v>1323.4338</v>
      </c>
      <c r="C11" s="4">
        <f t="shared" si="9"/>
        <v>1455.77718</v>
      </c>
      <c r="D11" s="4">
        <f t="shared" si="2"/>
        <v>1746.9326160000001</v>
      </c>
      <c r="E11" s="16">
        <f t="shared" si="3"/>
        <v>43000000</v>
      </c>
      <c r="F11" s="9">
        <f t="shared" si="4"/>
        <v>32491</v>
      </c>
      <c r="G11" s="9">
        <f t="shared" si="5"/>
        <v>29537</v>
      </c>
      <c r="H11" s="9">
        <f t="shared" si="6"/>
        <v>24615</v>
      </c>
      <c r="I11" s="9" t="e">
        <f>#REF!</f>
        <v>#REF!</v>
      </c>
      <c r="J11" s="9">
        <f t="shared" si="7"/>
        <v>32</v>
      </c>
      <c r="K11" s="7"/>
      <c r="L11" s="7"/>
      <c r="M11" s="7"/>
      <c r="N11" s="7"/>
      <c r="O11" s="7">
        <v>0</v>
      </c>
      <c r="P11">
        <f>147.54*10.764</f>
        <v>1588.1205599999998</v>
      </c>
      <c r="Q11">
        <f t="shared" ref="Q11:Q12" si="11">P11/1.2</f>
        <v>1323.4338</v>
      </c>
      <c r="R11" s="2">
        <v>43000000</v>
      </c>
      <c r="S11" s="7">
        <v>32</v>
      </c>
      <c r="T11" s="7" t="s">
        <v>30</v>
      </c>
      <c r="U11" s="2">
        <f>R11+860000+30000</f>
        <v>43890000</v>
      </c>
      <c r="V11">
        <f>U11/Q11</f>
        <v>33163.729081122154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9">
        <f t="shared" si="7"/>
        <v>0</v>
      </c>
      <c r="K12" s="7"/>
      <c r="L12" s="7"/>
      <c r="M12" s="7"/>
      <c r="N12" s="7"/>
      <c r="O12" s="7">
        <v>0</v>
      </c>
      <c r="P12">
        <f t="shared" si="8"/>
        <v>0</v>
      </c>
      <c r="Q12">
        <f t="shared" si="11"/>
        <v>0</v>
      </c>
      <c r="R12" s="2">
        <v>0</v>
      </c>
      <c r="S12" s="7"/>
      <c r="T12" s="7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9">
        <f t="shared" si="7"/>
        <v>0</v>
      </c>
      <c r="K13" s="7"/>
      <c r="L13" s="7"/>
      <c r="M13" s="7"/>
      <c r="N13" s="7"/>
      <c r="O13" s="7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7"/>
      <c r="T13" s="7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6">
        <f t="shared" ref="E14:E15" si="15">R14</f>
        <v>0</v>
      </c>
      <c r="F14" s="9" t="e">
        <f t="shared" ref="F14:F15" si="16">ROUND((E14/B14),0)</f>
        <v>#DIV/0!</v>
      </c>
      <c r="G14" s="9" t="e">
        <f t="shared" ref="G14:G15" si="17">ROUND((E14/C14),0)</f>
        <v>#DIV/0!</v>
      </c>
      <c r="H14" s="9" t="e">
        <f t="shared" ref="H14:H15" si="18">ROUND((E14/D14),0)</f>
        <v>#DIV/0!</v>
      </c>
      <c r="I14" s="9" t="e">
        <f>#REF!</f>
        <v>#REF!</v>
      </c>
      <c r="J14" s="9">
        <f t="shared" ref="J14:J15" si="19">S14</f>
        <v>0</v>
      </c>
      <c r="K14" s="7"/>
      <c r="L14" s="7"/>
      <c r="M14" s="7"/>
      <c r="N14" s="7"/>
      <c r="O14" s="7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7"/>
      <c r="T14" s="7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16">
        <f t="shared" si="15"/>
        <v>0</v>
      </c>
      <c r="F15" s="9" t="e">
        <f t="shared" si="16"/>
        <v>#DIV/0!</v>
      </c>
      <c r="G15" s="9" t="e">
        <f t="shared" si="17"/>
        <v>#DIV/0!</v>
      </c>
      <c r="H15" s="9" t="e">
        <f t="shared" si="18"/>
        <v>#DIV/0!</v>
      </c>
      <c r="I15" s="9" t="e">
        <f>#REF!</f>
        <v>#REF!</v>
      </c>
      <c r="J15" s="9">
        <f t="shared" si="19"/>
        <v>0</v>
      </c>
      <c r="K15" s="7"/>
      <c r="L15" s="7"/>
      <c r="M15" s="7"/>
      <c r="N15" s="7"/>
      <c r="O15" s="7">
        <v>0</v>
      </c>
      <c r="P15">
        <f t="shared" si="20"/>
        <v>0</v>
      </c>
      <c r="Q15">
        <f t="shared" si="21"/>
        <v>0</v>
      </c>
      <c r="R15" s="2">
        <v>0</v>
      </c>
      <c r="S15" s="7"/>
      <c r="T15" s="7"/>
    </row>
    <row r="17" spans="7:24" x14ac:dyDescent="0.25">
      <c r="H17" t="s">
        <v>17</v>
      </c>
    </row>
    <row r="18" spans="7:24" x14ac:dyDescent="0.25">
      <c r="H18" t="s">
        <v>12</v>
      </c>
      <c r="I18">
        <v>708</v>
      </c>
    </row>
    <row r="19" spans="7:24" x14ac:dyDescent="0.25">
      <c r="H19" t="s">
        <v>23</v>
      </c>
      <c r="I19">
        <v>263</v>
      </c>
    </row>
    <row r="20" spans="7:24" x14ac:dyDescent="0.25">
      <c r="H20" t="s">
        <v>24</v>
      </c>
      <c r="I20">
        <f>I19+I18</f>
        <v>971</v>
      </c>
    </row>
    <row r="21" spans="7:24" x14ac:dyDescent="0.25">
      <c r="H21" t="s">
        <v>13</v>
      </c>
      <c r="I21">
        <v>1068</v>
      </c>
      <c r="J21">
        <f>99.22*10.764</f>
        <v>1068.0040799999999</v>
      </c>
      <c r="N21">
        <f>J21/I20</f>
        <v>1.0999012152420184</v>
      </c>
      <c r="Q21">
        <f>47.75*10.764</f>
        <v>513.98099999999999</v>
      </c>
      <c r="R21">
        <v>15900000</v>
      </c>
      <c r="S21">
        <f>R21/Q21</f>
        <v>30934.995651590234</v>
      </c>
      <c r="T21">
        <f>S21*1.05</f>
        <v>32481.745434169748</v>
      </c>
    </row>
    <row r="22" spans="7:24" x14ac:dyDescent="0.25">
      <c r="H22" t="s">
        <v>26</v>
      </c>
      <c r="I22">
        <v>37500</v>
      </c>
      <c r="J22" t="s">
        <v>25</v>
      </c>
      <c r="Q22">
        <f>110.06*10.764</f>
        <v>1184.6858399999999</v>
      </c>
      <c r="R22">
        <f>Q22/1.2</f>
        <v>987.23819999999989</v>
      </c>
      <c r="S22">
        <v>31000000</v>
      </c>
      <c r="T22">
        <f>S22/R22</f>
        <v>31400.729833995487</v>
      </c>
      <c r="U22">
        <f>T22*1.05</f>
        <v>32970.766325695266</v>
      </c>
    </row>
    <row r="23" spans="7:24" x14ac:dyDescent="0.25">
      <c r="G23" s="5"/>
      <c r="H23" t="s">
        <v>14</v>
      </c>
      <c r="I23">
        <f>I22*I20</f>
        <v>36412500</v>
      </c>
    </row>
    <row r="24" spans="7:24" x14ac:dyDescent="0.25">
      <c r="H24" s="5"/>
    </row>
    <row r="25" spans="7:24" x14ac:dyDescent="0.25">
      <c r="P25" s="10"/>
      <c r="Q25" s="10"/>
      <c r="R25" s="12"/>
      <c r="T25" s="10"/>
      <c r="U25" s="10"/>
      <c r="V25" s="10"/>
      <c r="W25" s="10"/>
      <c r="X25" s="10"/>
    </row>
    <row r="26" spans="7:24" x14ac:dyDescent="0.25">
      <c r="H26" t="s">
        <v>27</v>
      </c>
      <c r="P26" s="10"/>
      <c r="Q26" s="13"/>
      <c r="R26" s="13"/>
      <c r="T26" s="13"/>
      <c r="U26" s="13"/>
      <c r="V26" s="10"/>
      <c r="W26" s="10"/>
      <c r="X26" s="10"/>
    </row>
    <row r="27" spans="7:24" x14ac:dyDescent="0.25">
      <c r="H27" t="s">
        <v>16</v>
      </c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H28" t="s">
        <v>18</v>
      </c>
      <c r="P28" s="10"/>
      <c r="Q28" s="10"/>
      <c r="R28" s="10"/>
      <c r="T28" s="10"/>
      <c r="U28" s="10"/>
      <c r="V28" s="10"/>
      <c r="W28" s="10"/>
      <c r="X28" s="10"/>
    </row>
    <row r="29" spans="7:24" x14ac:dyDescent="0.25">
      <c r="H29" t="s">
        <v>19</v>
      </c>
      <c r="I29">
        <v>26243531</v>
      </c>
      <c r="P29" s="10"/>
      <c r="Q29" s="10"/>
      <c r="R29" s="11"/>
      <c r="T29" s="11"/>
      <c r="U29" s="11"/>
      <c r="V29" s="10"/>
      <c r="W29" s="10"/>
      <c r="X29" s="10"/>
    </row>
    <row r="30" spans="7:24" x14ac:dyDescent="0.25">
      <c r="H30" t="s">
        <v>20</v>
      </c>
      <c r="I30">
        <v>1575000</v>
      </c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H31" t="s">
        <v>21</v>
      </c>
      <c r="I31">
        <v>30000</v>
      </c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H32" t="s">
        <v>22</v>
      </c>
      <c r="I32">
        <f>SUM(I29:I31)</f>
        <v>27848531</v>
      </c>
      <c r="P32" s="10"/>
      <c r="Q32" s="10"/>
      <c r="R32" s="10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P34" s="10"/>
      <c r="Q34" s="10"/>
      <c r="R34" s="10"/>
      <c r="S34" s="5"/>
      <c r="T34" s="10"/>
      <c r="U34" s="10"/>
      <c r="V34" s="10"/>
      <c r="W34" s="10"/>
      <c r="X34" s="10"/>
    </row>
    <row r="35" spans="16:24" x14ac:dyDescent="0.25">
      <c r="Q35" s="10"/>
      <c r="R35" s="10"/>
    </row>
    <row r="36" spans="16:24" x14ac:dyDescent="0.25">
      <c r="Q36" s="10"/>
      <c r="R36" s="10"/>
      <c r="T36" s="5"/>
    </row>
    <row r="37" spans="16:24" x14ac:dyDescent="0.25">
      <c r="P37" s="10"/>
      <c r="Q37" s="10"/>
      <c r="R37" s="10"/>
      <c r="S37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C3" sqref="C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3" sqref="G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2024-06-25T04:44:12Z</dcterms:modified>
</cp:coreProperties>
</file>