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Mass Realty\"/>
    </mc:Choice>
  </mc:AlternateContent>
  <xr:revisionPtr revIDLastSave="0" documentId="13_ncr:1_{04CF29D5-CC07-4BB1-ACC5-B67FA00BD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VCIPL" sheetId="4" r:id="rId1"/>
    <sheet name="Land, Stamp Duty and rent cost" sheetId="26" r:id="rId2"/>
    <sheet name="Construction Area Statement" sheetId="25" r:id="rId3"/>
    <sheet name="Sales MIS " sheetId="41" r:id="rId4"/>
    <sheet name="Unsold Inventory" sheetId="42" r:id="rId5"/>
    <sheet name="Unsold Flat Inventory" sheetId="44" r:id="rId6"/>
    <sheet name="Sheet1" sheetId="45" r:id="rId7"/>
    <sheet name="Sheet2" sheetId="10" state="hidden" r:id="rId8"/>
  </sheets>
  <definedNames>
    <definedName name="___fco2" hidden="1">{#N/A,#N/A,FALSE,"gc (2)"}</definedName>
    <definedName name="___key1" hidden="1">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xlnm._FilterDatabase" localSheetId="3" hidden="1">'Sales MIS '!$A$11:$P$114</definedName>
    <definedName name="_Key1" hidden="1">#REF!</definedName>
    <definedName name="_Key2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  <c r="E116" i="41" l="1"/>
  <c r="D17" i="4" l="1"/>
  <c r="H17" i="4"/>
  <c r="H18" i="4" s="1"/>
  <c r="F18" i="42"/>
  <c r="E18" i="42"/>
  <c r="G17" i="42"/>
  <c r="H17" i="42" s="1"/>
  <c r="G16" i="42"/>
  <c r="H16" i="42" s="1"/>
  <c r="G15" i="42"/>
  <c r="H15" i="42" s="1"/>
  <c r="G14" i="42"/>
  <c r="H14" i="42" s="1"/>
  <c r="G13" i="42"/>
  <c r="H13" i="42" s="1"/>
  <c r="F8" i="42"/>
  <c r="E8" i="42"/>
  <c r="F82" i="44"/>
  <c r="E82" i="44"/>
  <c r="G81" i="44"/>
  <c r="H81" i="44" s="1"/>
  <c r="H80" i="44"/>
  <c r="I80" i="44" s="1"/>
  <c r="G80" i="44"/>
  <c r="G79" i="44"/>
  <c r="H79" i="44" s="1"/>
  <c r="I79" i="44" s="1"/>
  <c r="H78" i="44"/>
  <c r="I78" i="44" s="1"/>
  <c r="G78" i="44"/>
  <c r="G77" i="44"/>
  <c r="H77" i="44" s="1"/>
  <c r="I77" i="44" s="1"/>
  <c r="G76" i="44"/>
  <c r="H76" i="44" s="1"/>
  <c r="I76" i="44" s="1"/>
  <c r="G75" i="44"/>
  <c r="H75" i="44" s="1"/>
  <c r="I75" i="44" s="1"/>
  <c r="G74" i="44"/>
  <c r="H74" i="44" s="1"/>
  <c r="H73" i="44"/>
  <c r="I73" i="44" s="1"/>
  <c r="G73" i="44"/>
  <c r="G72" i="44"/>
  <c r="H72" i="44" s="1"/>
  <c r="I72" i="44" s="1"/>
  <c r="G71" i="44"/>
  <c r="H71" i="44" s="1"/>
  <c r="G70" i="44"/>
  <c r="H70" i="44" s="1"/>
  <c r="G69" i="44"/>
  <c r="H69" i="44" s="1"/>
  <c r="I69" i="44" s="1"/>
  <c r="H68" i="44"/>
  <c r="I68" i="44" s="1"/>
  <c r="G68" i="44"/>
  <c r="H67" i="44"/>
  <c r="I67" i="44" s="1"/>
  <c r="G67" i="44"/>
  <c r="G66" i="44"/>
  <c r="H66" i="44" s="1"/>
  <c r="G65" i="44"/>
  <c r="H65" i="44" s="1"/>
  <c r="I65" i="44" s="1"/>
  <c r="G64" i="44"/>
  <c r="H64" i="44" s="1"/>
  <c r="I64" i="44" s="1"/>
  <c r="G63" i="44"/>
  <c r="H63" i="44" s="1"/>
  <c r="H62" i="44"/>
  <c r="I62" i="44" s="1"/>
  <c r="G62" i="44"/>
  <c r="G61" i="44"/>
  <c r="H61" i="44" s="1"/>
  <c r="I61" i="44" s="1"/>
  <c r="G60" i="44"/>
  <c r="H60" i="44" s="1"/>
  <c r="I60" i="44" s="1"/>
  <c r="G59" i="44"/>
  <c r="H59" i="44" s="1"/>
  <c r="I59" i="44" s="1"/>
  <c r="G58" i="44"/>
  <c r="H58" i="44" s="1"/>
  <c r="H57" i="44"/>
  <c r="I57" i="44" s="1"/>
  <c r="G57" i="44"/>
  <c r="G56" i="44"/>
  <c r="H56" i="44" s="1"/>
  <c r="I56" i="44" s="1"/>
  <c r="G55" i="44"/>
  <c r="H55" i="44" s="1"/>
  <c r="G54" i="44"/>
  <c r="H54" i="44" s="1"/>
  <c r="G53" i="44"/>
  <c r="H53" i="44" s="1"/>
  <c r="I53" i="44" s="1"/>
  <c r="H52" i="44"/>
  <c r="I52" i="44" s="1"/>
  <c r="G52" i="44"/>
  <c r="H51" i="44"/>
  <c r="I51" i="44" s="1"/>
  <c r="G51" i="44"/>
  <c r="G50" i="44"/>
  <c r="H50" i="44" s="1"/>
  <c r="G49" i="44"/>
  <c r="H49" i="44" s="1"/>
  <c r="I49" i="44" s="1"/>
  <c r="G48" i="44"/>
  <c r="H48" i="44" s="1"/>
  <c r="I48" i="44" s="1"/>
  <c r="G47" i="44"/>
  <c r="H47" i="44" s="1"/>
  <c r="H46" i="44"/>
  <c r="I46" i="44" s="1"/>
  <c r="G46" i="44"/>
  <c r="G45" i="44"/>
  <c r="H45" i="44" s="1"/>
  <c r="I45" i="44" s="1"/>
  <c r="H44" i="44"/>
  <c r="I44" i="44" s="1"/>
  <c r="G44" i="44"/>
  <c r="G43" i="44"/>
  <c r="H43" i="44" s="1"/>
  <c r="G42" i="44"/>
  <c r="H42" i="44" s="1"/>
  <c r="I42" i="44" s="1"/>
  <c r="G41" i="44"/>
  <c r="H41" i="44" s="1"/>
  <c r="I41" i="44" s="1"/>
  <c r="H40" i="44"/>
  <c r="I40" i="44" s="1"/>
  <c r="G40" i="44"/>
  <c r="H39" i="44"/>
  <c r="I39" i="44" s="1"/>
  <c r="G39" i="44"/>
  <c r="G38" i="44"/>
  <c r="H38" i="44" s="1"/>
  <c r="G37" i="44"/>
  <c r="H37" i="44" s="1"/>
  <c r="I37" i="44" s="1"/>
  <c r="G36" i="44"/>
  <c r="H36" i="44" s="1"/>
  <c r="I36" i="44" s="1"/>
  <c r="G35" i="44"/>
  <c r="H35" i="44" s="1"/>
  <c r="G34" i="44"/>
  <c r="H34" i="44" s="1"/>
  <c r="G33" i="44"/>
  <c r="H33" i="44" s="1"/>
  <c r="I33" i="44" s="1"/>
  <c r="G32" i="44"/>
  <c r="H32" i="44" s="1"/>
  <c r="G31" i="44"/>
  <c r="H31" i="44" s="1"/>
  <c r="H30" i="44"/>
  <c r="I30" i="44" s="1"/>
  <c r="G30" i="44"/>
  <c r="G29" i="44"/>
  <c r="H29" i="44" s="1"/>
  <c r="I29" i="44" s="1"/>
  <c r="H28" i="44"/>
  <c r="I28" i="44" s="1"/>
  <c r="G28" i="44"/>
  <c r="G27" i="44"/>
  <c r="H27" i="44" s="1"/>
  <c r="G26" i="44"/>
  <c r="H26" i="44" s="1"/>
  <c r="I26" i="44" s="1"/>
  <c r="G25" i="44"/>
  <c r="H25" i="44" s="1"/>
  <c r="I25" i="44" s="1"/>
  <c r="H24" i="44"/>
  <c r="I24" i="44" s="1"/>
  <c r="G24" i="44"/>
  <c r="H23" i="44"/>
  <c r="I23" i="44" s="1"/>
  <c r="G23" i="44"/>
  <c r="G22" i="44"/>
  <c r="H22" i="44" s="1"/>
  <c r="G21" i="44"/>
  <c r="H21" i="44" s="1"/>
  <c r="I21" i="44" s="1"/>
  <c r="G20" i="44"/>
  <c r="H20" i="44" s="1"/>
  <c r="I20" i="44" s="1"/>
  <c r="G19" i="44"/>
  <c r="H19" i="44" s="1"/>
  <c r="G18" i="44"/>
  <c r="H18" i="44" s="1"/>
  <c r="G17" i="44"/>
  <c r="H17" i="44" s="1"/>
  <c r="I17" i="44" s="1"/>
  <c r="G16" i="44"/>
  <c r="H16" i="44" s="1"/>
  <c r="G15" i="44"/>
  <c r="H15" i="44" s="1"/>
  <c r="H14" i="44"/>
  <c r="I14" i="44" s="1"/>
  <c r="G14" i="44"/>
  <c r="G13" i="44"/>
  <c r="H13" i="44" s="1"/>
  <c r="I13" i="44" s="1"/>
  <c r="H12" i="44"/>
  <c r="I12" i="44" s="1"/>
  <c r="G12" i="44"/>
  <c r="G11" i="44"/>
  <c r="H11" i="44" s="1"/>
  <c r="G10" i="44"/>
  <c r="H10" i="44" s="1"/>
  <c r="I10" i="44" s="1"/>
  <c r="G9" i="44"/>
  <c r="H9" i="44" s="1"/>
  <c r="I9" i="44" s="1"/>
  <c r="H8" i="44"/>
  <c r="I8" i="44" s="1"/>
  <c r="G8" i="44"/>
  <c r="H7" i="44"/>
  <c r="I7" i="44" s="1"/>
  <c r="G7" i="44"/>
  <c r="G6" i="44"/>
  <c r="H6" i="44" s="1"/>
  <c r="G5" i="44"/>
  <c r="H5" i="44" s="1"/>
  <c r="I5" i="44" s="1"/>
  <c r="G4" i="44"/>
  <c r="H4" i="44" s="1"/>
  <c r="I4" i="44" s="1"/>
  <c r="G3" i="44"/>
  <c r="H3" i="44" s="1"/>
  <c r="G2" i="44"/>
  <c r="H2" i="44" s="1"/>
  <c r="G7" i="42"/>
  <c r="H7" i="42" s="1"/>
  <c r="I7" i="42" s="1"/>
  <c r="G6" i="42"/>
  <c r="H6" i="42" s="1"/>
  <c r="I6" i="42" s="1"/>
  <c r="G5" i="42"/>
  <c r="H5" i="42" s="1"/>
  <c r="I5" i="42" s="1"/>
  <c r="G4" i="42"/>
  <c r="H4" i="42" s="1"/>
  <c r="I4" i="42" s="1"/>
  <c r="G3" i="42"/>
  <c r="H3" i="42" s="1"/>
  <c r="K3" i="42" s="1"/>
  <c r="I43" i="44" l="1"/>
  <c r="K43" i="44"/>
  <c r="I54" i="44"/>
  <c r="K54" i="44"/>
  <c r="I70" i="44"/>
  <c r="K70" i="44"/>
  <c r="I11" i="44"/>
  <c r="K11" i="44"/>
  <c r="I27" i="44"/>
  <c r="K27" i="44"/>
  <c r="I2" i="44"/>
  <c r="K2" i="44"/>
  <c r="I18" i="44"/>
  <c r="K18" i="44"/>
  <c r="I34" i="44"/>
  <c r="K34" i="44"/>
  <c r="I15" i="44"/>
  <c r="K15" i="44"/>
  <c r="I31" i="44"/>
  <c r="K31" i="44"/>
  <c r="G18" i="42"/>
  <c r="K8" i="44"/>
  <c r="K28" i="44"/>
  <c r="K30" i="44"/>
  <c r="K40" i="44"/>
  <c r="K62" i="44"/>
  <c r="K12" i="44"/>
  <c r="K14" i="44"/>
  <c r="K24" i="44"/>
  <c r="K44" i="44"/>
  <c r="K46" i="44"/>
  <c r="K78" i="44"/>
  <c r="H18" i="42"/>
  <c r="E15" i="4" s="1"/>
  <c r="G15" i="4" s="1"/>
  <c r="I17" i="4" s="1"/>
  <c r="I18" i="4" s="1"/>
  <c r="K13" i="42"/>
  <c r="I13" i="42"/>
  <c r="K17" i="42"/>
  <c r="I17" i="42"/>
  <c r="K14" i="42"/>
  <c r="I14" i="42"/>
  <c r="K15" i="42"/>
  <c r="I15" i="42"/>
  <c r="K16" i="42"/>
  <c r="I16" i="42"/>
  <c r="H8" i="42"/>
  <c r="E16" i="4" s="1"/>
  <c r="G16" i="4" s="1"/>
  <c r="G8" i="42"/>
  <c r="I38" i="44"/>
  <c r="K38" i="44"/>
  <c r="I47" i="44"/>
  <c r="K47" i="44"/>
  <c r="I19" i="44"/>
  <c r="K19" i="44"/>
  <c r="I32" i="44"/>
  <c r="K32" i="44"/>
  <c r="I55" i="44"/>
  <c r="K55" i="44"/>
  <c r="I58" i="44"/>
  <c r="K58" i="44"/>
  <c r="I50" i="44"/>
  <c r="K50" i="44"/>
  <c r="I22" i="44"/>
  <c r="K22" i="44"/>
  <c r="I63" i="44"/>
  <c r="K63" i="44"/>
  <c r="I66" i="44"/>
  <c r="K66" i="44"/>
  <c r="I6" i="44"/>
  <c r="K6" i="44"/>
  <c r="I3" i="44"/>
  <c r="K3" i="44"/>
  <c r="I16" i="44"/>
  <c r="K16" i="44"/>
  <c r="I35" i="44"/>
  <c r="K35" i="44"/>
  <c r="I71" i="44"/>
  <c r="K71" i="44"/>
  <c r="I74" i="44"/>
  <c r="K74" i="44"/>
  <c r="I81" i="44"/>
  <c r="K81" i="44"/>
  <c r="K4" i="44"/>
  <c r="K7" i="44"/>
  <c r="K10" i="44"/>
  <c r="K20" i="44"/>
  <c r="K23" i="44"/>
  <c r="K26" i="44"/>
  <c r="K36" i="44"/>
  <c r="K39" i="44"/>
  <c r="K42" i="44"/>
  <c r="K51" i="44"/>
  <c r="K59" i="44"/>
  <c r="K67" i="44"/>
  <c r="K75" i="44"/>
  <c r="G82" i="44"/>
  <c r="K48" i="44"/>
  <c r="K52" i="44"/>
  <c r="K56" i="44"/>
  <c r="K60" i="44"/>
  <c r="K64" i="44"/>
  <c r="K68" i="44"/>
  <c r="K72" i="44"/>
  <c r="K76" i="44"/>
  <c r="K80" i="44"/>
  <c r="H82" i="44"/>
  <c r="E14" i="4" s="1"/>
  <c r="K79" i="44"/>
  <c r="K5" i="44"/>
  <c r="K9" i="44"/>
  <c r="K13" i="44"/>
  <c r="K17" i="44"/>
  <c r="K21" i="44"/>
  <c r="K25" i="44"/>
  <c r="K29" i="44"/>
  <c r="K33" i="44"/>
  <c r="K37" i="44"/>
  <c r="K41" i="44"/>
  <c r="K45" i="44"/>
  <c r="K49" i="44"/>
  <c r="K53" i="44"/>
  <c r="K57" i="44"/>
  <c r="K61" i="44"/>
  <c r="K65" i="44"/>
  <c r="K69" i="44"/>
  <c r="K73" i="44"/>
  <c r="K77" i="44"/>
  <c r="K7" i="42"/>
  <c r="K6" i="42"/>
  <c r="K5" i="42"/>
  <c r="K4" i="42"/>
  <c r="I3" i="42"/>
  <c r="I8" i="42" s="1"/>
  <c r="G12" i="41"/>
  <c r="G13" i="41"/>
  <c r="H13" i="41" s="1"/>
  <c r="I13" i="41" s="1"/>
  <c r="G14" i="41"/>
  <c r="H14" i="41" s="1"/>
  <c r="I14" i="41" s="1"/>
  <c r="G15" i="41"/>
  <c r="H15" i="41" s="1"/>
  <c r="I15" i="41" s="1"/>
  <c r="G16" i="41"/>
  <c r="H16" i="41" s="1"/>
  <c r="I16" i="41" s="1"/>
  <c r="G17" i="41"/>
  <c r="H17" i="41" s="1"/>
  <c r="I17" i="41" s="1"/>
  <c r="G18" i="41"/>
  <c r="H18" i="41" s="1"/>
  <c r="I18" i="41" s="1"/>
  <c r="G19" i="41"/>
  <c r="H19" i="41" s="1"/>
  <c r="I19" i="41" s="1"/>
  <c r="G20" i="41"/>
  <c r="H20" i="41" s="1"/>
  <c r="I20" i="41" s="1"/>
  <c r="G21" i="41"/>
  <c r="H21" i="41"/>
  <c r="I21" i="41" s="1"/>
  <c r="G22" i="41"/>
  <c r="H22" i="41" s="1"/>
  <c r="I22" i="41" s="1"/>
  <c r="G23" i="41"/>
  <c r="H23" i="41" s="1"/>
  <c r="I23" i="41" s="1"/>
  <c r="G24" i="41"/>
  <c r="H24" i="41" s="1"/>
  <c r="I24" i="41" s="1"/>
  <c r="G25" i="41"/>
  <c r="H25" i="41" s="1"/>
  <c r="I25" i="41" s="1"/>
  <c r="G26" i="41"/>
  <c r="H26" i="41" s="1"/>
  <c r="I26" i="41" s="1"/>
  <c r="G27" i="41"/>
  <c r="H27" i="41" s="1"/>
  <c r="I27" i="41" s="1"/>
  <c r="G28" i="41"/>
  <c r="H28" i="41" s="1"/>
  <c r="I28" i="41" s="1"/>
  <c r="G29" i="41"/>
  <c r="H29" i="41" s="1"/>
  <c r="I29" i="41" s="1"/>
  <c r="G30" i="41"/>
  <c r="H30" i="41" s="1"/>
  <c r="I30" i="41" s="1"/>
  <c r="G31" i="41"/>
  <c r="H31" i="41" s="1"/>
  <c r="I31" i="41" s="1"/>
  <c r="G32" i="41"/>
  <c r="H32" i="41"/>
  <c r="I32" i="41" s="1"/>
  <c r="G33" i="41"/>
  <c r="H33" i="41" s="1"/>
  <c r="I33" i="41" s="1"/>
  <c r="G34" i="41"/>
  <c r="H34" i="41" s="1"/>
  <c r="I34" i="41" s="1"/>
  <c r="G35" i="41"/>
  <c r="H35" i="41" s="1"/>
  <c r="I35" i="41" s="1"/>
  <c r="G36" i="41"/>
  <c r="H36" i="41" s="1"/>
  <c r="I36" i="41" s="1"/>
  <c r="G37" i="41"/>
  <c r="H37" i="41" s="1"/>
  <c r="I37" i="41" s="1"/>
  <c r="G38" i="41"/>
  <c r="H38" i="41" s="1"/>
  <c r="I38" i="41" s="1"/>
  <c r="G39" i="41"/>
  <c r="H39" i="41"/>
  <c r="I39" i="41" s="1"/>
  <c r="G40" i="41"/>
  <c r="H40" i="41" s="1"/>
  <c r="I40" i="41" s="1"/>
  <c r="G41" i="41"/>
  <c r="H41" i="41" s="1"/>
  <c r="I41" i="41" s="1"/>
  <c r="G42" i="41"/>
  <c r="H42" i="41" s="1"/>
  <c r="I42" i="41" s="1"/>
  <c r="G43" i="41"/>
  <c r="H43" i="41" s="1"/>
  <c r="I43" i="41" s="1"/>
  <c r="G44" i="41"/>
  <c r="H44" i="41"/>
  <c r="I44" i="41" s="1"/>
  <c r="G45" i="41"/>
  <c r="H45" i="41" s="1"/>
  <c r="I45" i="41" s="1"/>
  <c r="G46" i="41"/>
  <c r="H46" i="41" s="1"/>
  <c r="I46" i="41" s="1"/>
  <c r="G47" i="41"/>
  <c r="H47" i="41" s="1"/>
  <c r="I47" i="41" s="1"/>
  <c r="G48" i="41"/>
  <c r="H48" i="41" s="1"/>
  <c r="I48" i="41" s="1"/>
  <c r="G49" i="41"/>
  <c r="H49" i="41" s="1"/>
  <c r="I49" i="41" s="1"/>
  <c r="G50" i="41"/>
  <c r="H50" i="41" s="1"/>
  <c r="I50" i="41" s="1"/>
  <c r="G51" i="41"/>
  <c r="H51" i="41" s="1"/>
  <c r="I51" i="41" s="1"/>
  <c r="G52" i="41"/>
  <c r="H52" i="41" s="1"/>
  <c r="I52" i="41" s="1"/>
  <c r="G53" i="41"/>
  <c r="H53" i="41" s="1"/>
  <c r="I53" i="41" s="1"/>
  <c r="G54" i="41"/>
  <c r="H54" i="41" s="1"/>
  <c r="I54" i="41" s="1"/>
  <c r="G55" i="41"/>
  <c r="H55" i="41" s="1"/>
  <c r="I55" i="41" s="1"/>
  <c r="G56" i="41"/>
  <c r="H56" i="41" s="1"/>
  <c r="I56" i="41" s="1"/>
  <c r="G57" i="41"/>
  <c r="H57" i="41" s="1"/>
  <c r="I57" i="41" s="1"/>
  <c r="G58" i="41"/>
  <c r="H58" i="41" s="1"/>
  <c r="I58" i="41" s="1"/>
  <c r="G59" i="41"/>
  <c r="H59" i="41" s="1"/>
  <c r="I59" i="41" s="1"/>
  <c r="G60" i="41"/>
  <c r="H60" i="41" s="1"/>
  <c r="I60" i="41" s="1"/>
  <c r="G61" i="41"/>
  <c r="H61" i="41"/>
  <c r="I61" i="41" s="1"/>
  <c r="G62" i="41"/>
  <c r="H62" i="41" s="1"/>
  <c r="I62" i="41" s="1"/>
  <c r="G63" i="41"/>
  <c r="H63" i="41"/>
  <c r="I63" i="41" s="1"/>
  <c r="G64" i="41"/>
  <c r="H64" i="41" s="1"/>
  <c r="I64" i="41" s="1"/>
  <c r="G65" i="41"/>
  <c r="H65" i="41"/>
  <c r="I65" i="41" s="1"/>
  <c r="G66" i="41"/>
  <c r="H66" i="41" s="1"/>
  <c r="I66" i="41" s="1"/>
  <c r="G67" i="41"/>
  <c r="H67" i="41"/>
  <c r="I67" i="41" s="1"/>
  <c r="G68" i="41"/>
  <c r="H68" i="41" s="1"/>
  <c r="I68" i="41" s="1"/>
  <c r="G69" i="41"/>
  <c r="H69" i="41" s="1"/>
  <c r="I69" i="41" s="1"/>
  <c r="G70" i="41"/>
  <c r="H70" i="41" s="1"/>
  <c r="I70" i="41" s="1"/>
  <c r="G71" i="41"/>
  <c r="H71" i="41" s="1"/>
  <c r="I71" i="41" s="1"/>
  <c r="G72" i="41"/>
  <c r="H72" i="41"/>
  <c r="I72" i="41" s="1"/>
  <c r="G73" i="41"/>
  <c r="H73" i="41" s="1"/>
  <c r="I73" i="41" s="1"/>
  <c r="G74" i="41"/>
  <c r="H74" i="41" s="1"/>
  <c r="I74" i="41" s="1"/>
  <c r="G75" i="41"/>
  <c r="H75" i="41" s="1"/>
  <c r="I75" i="41" s="1"/>
  <c r="G76" i="41"/>
  <c r="H76" i="41" s="1"/>
  <c r="I76" i="41" s="1"/>
  <c r="G77" i="41"/>
  <c r="H77" i="41" s="1"/>
  <c r="I77" i="41" s="1"/>
  <c r="G78" i="41"/>
  <c r="H78" i="41" s="1"/>
  <c r="I78" i="41" s="1"/>
  <c r="G79" i="41"/>
  <c r="H79" i="41" s="1"/>
  <c r="I79" i="41" s="1"/>
  <c r="G80" i="41"/>
  <c r="H80" i="41" s="1"/>
  <c r="I80" i="41" s="1"/>
  <c r="G81" i="41"/>
  <c r="H81" i="41" s="1"/>
  <c r="I81" i="41" s="1"/>
  <c r="G82" i="41"/>
  <c r="H82" i="41" s="1"/>
  <c r="I82" i="41" s="1"/>
  <c r="G83" i="41"/>
  <c r="H83" i="41" s="1"/>
  <c r="I83" i="41" s="1"/>
  <c r="G84" i="41"/>
  <c r="H84" i="41" s="1"/>
  <c r="I84" i="41" s="1"/>
  <c r="G85" i="41"/>
  <c r="H85" i="41"/>
  <c r="I85" i="41" s="1"/>
  <c r="G86" i="41"/>
  <c r="H86" i="41" s="1"/>
  <c r="I86" i="41" s="1"/>
  <c r="G87" i="41"/>
  <c r="H87" i="41" s="1"/>
  <c r="I87" i="41" s="1"/>
  <c r="G88" i="41"/>
  <c r="H88" i="41" s="1"/>
  <c r="I88" i="41" s="1"/>
  <c r="G89" i="41"/>
  <c r="H89" i="41" s="1"/>
  <c r="I89" i="41" s="1"/>
  <c r="G90" i="41"/>
  <c r="H90" i="41" s="1"/>
  <c r="I90" i="41" s="1"/>
  <c r="G91" i="41"/>
  <c r="H91" i="41" s="1"/>
  <c r="I91" i="41" s="1"/>
  <c r="G92" i="41"/>
  <c r="H92" i="41"/>
  <c r="I92" i="41"/>
  <c r="G93" i="41"/>
  <c r="H93" i="41" s="1"/>
  <c r="I93" i="41" s="1"/>
  <c r="G94" i="41"/>
  <c r="H94" i="41" s="1"/>
  <c r="I94" i="41" s="1"/>
  <c r="G95" i="41"/>
  <c r="H95" i="41" s="1"/>
  <c r="I95" i="41" s="1"/>
  <c r="G96" i="41"/>
  <c r="H96" i="41"/>
  <c r="I96" i="41" s="1"/>
  <c r="G97" i="41"/>
  <c r="H97" i="41" s="1"/>
  <c r="I97" i="41" s="1"/>
  <c r="G98" i="41"/>
  <c r="H98" i="41" s="1"/>
  <c r="I98" i="41" s="1"/>
  <c r="G99" i="41"/>
  <c r="H99" i="41" s="1"/>
  <c r="I99" i="41" s="1"/>
  <c r="G100" i="41"/>
  <c r="H100" i="41" s="1"/>
  <c r="I100" i="41" s="1"/>
  <c r="G101" i="41"/>
  <c r="H101" i="41" s="1"/>
  <c r="I101" i="41" s="1"/>
  <c r="G102" i="41"/>
  <c r="H102" i="41" s="1"/>
  <c r="I102" i="41" s="1"/>
  <c r="G103" i="41"/>
  <c r="H103" i="41"/>
  <c r="I103" i="41" s="1"/>
  <c r="G104" i="41"/>
  <c r="H104" i="41" s="1"/>
  <c r="I104" i="41" s="1"/>
  <c r="G105" i="41"/>
  <c r="H105" i="41" s="1"/>
  <c r="I105" i="41" s="1"/>
  <c r="G106" i="41"/>
  <c r="H106" i="41" s="1"/>
  <c r="I106" i="41" s="1"/>
  <c r="G107" i="41"/>
  <c r="H107" i="41" s="1"/>
  <c r="I107" i="41" s="1"/>
  <c r="G108" i="41"/>
  <c r="H108" i="41"/>
  <c r="I108" i="41" s="1"/>
  <c r="G109" i="41"/>
  <c r="H109" i="41" s="1"/>
  <c r="I109" i="41" s="1"/>
  <c r="G110" i="41"/>
  <c r="H110" i="41" s="1"/>
  <c r="I110" i="41" s="1"/>
  <c r="G111" i="41"/>
  <c r="H111" i="41" s="1"/>
  <c r="I111" i="41" s="1"/>
  <c r="G112" i="41"/>
  <c r="H112" i="41" s="1"/>
  <c r="I112" i="41" s="1"/>
  <c r="G113" i="41"/>
  <c r="H113" i="41" s="1"/>
  <c r="I113" i="41" s="1"/>
  <c r="G114" i="41"/>
  <c r="H114" i="41" s="1"/>
  <c r="I114" i="41" s="1"/>
  <c r="G115" i="41"/>
  <c r="H115" i="41" s="1"/>
  <c r="I115" i="41" s="1"/>
  <c r="H12" i="41"/>
  <c r="I12" i="41" s="1"/>
  <c r="H128" i="41"/>
  <c r="C8" i="41"/>
  <c r="D7" i="41"/>
  <c r="D8" i="41" s="1"/>
  <c r="H6" i="41"/>
  <c r="H5" i="41"/>
  <c r="D18" i="26"/>
  <c r="D19" i="26"/>
  <c r="D20" i="26"/>
  <c r="D21" i="26"/>
  <c r="D22" i="26"/>
  <c r="E23" i="26"/>
  <c r="D4" i="4" s="1"/>
  <c r="F23" i="26"/>
  <c r="D17" i="26"/>
  <c r="D23" i="26" s="1"/>
  <c r="G4" i="4" s="1"/>
  <c r="E8" i="26"/>
  <c r="F8" i="26" s="1"/>
  <c r="G14" i="4"/>
  <c r="F4" i="26"/>
  <c r="F5" i="26"/>
  <c r="F6" i="26"/>
  <c r="F7" i="26"/>
  <c r="F3" i="26"/>
  <c r="K82" i="44" l="1"/>
  <c r="G17" i="4"/>
  <c r="G18" i="4" s="1"/>
  <c r="K8" i="42"/>
  <c r="I82" i="44"/>
  <c r="I18" i="42"/>
  <c r="K18" i="42"/>
  <c r="I116" i="41"/>
  <c r="G116" i="41"/>
  <c r="H116" i="41"/>
  <c r="H7" i="41"/>
  <c r="H8" i="41" s="1"/>
  <c r="E9" i="26"/>
  <c r="F9" i="26"/>
  <c r="E17" i="4"/>
  <c r="D2" i="4" l="1"/>
  <c r="D10" i="4" l="1"/>
  <c r="G2" i="4"/>
  <c r="E55" i="10"/>
  <c r="K55" i="10" s="1"/>
  <c r="D55" i="10"/>
  <c r="J55" i="10" s="1"/>
  <c r="C55" i="10"/>
  <c r="I55" i="10" s="1"/>
  <c r="K54" i="10"/>
  <c r="J54" i="10"/>
  <c r="E54" i="10"/>
  <c r="D54" i="10"/>
  <c r="C54" i="10"/>
  <c r="I54" i="10" s="1"/>
  <c r="M54" i="10" s="1"/>
  <c r="E53" i="10"/>
  <c r="K53" i="10" s="1"/>
  <c r="D53" i="10"/>
  <c r="J53" i="10" s="1"/>
  <c r="C53" i="10"/>
  <c r="I53" i="10" s="1"/>
  <c r="E52" i="10"/>
  <c r="K52" i="10" s="1"/>
  <c r="D52" i="10"/>
  <c r="J52" i="10" s="1"/>
  <c r="C52" i="10"/>
  <c r="I52" i="10" s="1"/>
  <c r="K51" i="10"/>
  <c r="E51" i="10"/>
  <c r="D51" i="10"/>
  <c r="J51" i="10" s="1"/>
  <c r="C51" i="10"/>
  <c r="I51" i="10" s="1"/>
  <c r="E50" i="10"/>
  <c r="K50" i="10" s="1"/>
  <c r="D50" i="10"/>
  <c r="J50" i="10" s="1"/>
  <c r="C50" i="10"/>
  <c r="I50" i="10" s="1"/>
  <c r="M50" i="10" s="1"/>
  <c r="J49" i="10"/>
  <c r="I49" i="10"/>
  <c r="M49" i="10" s="1"/>
  <c r="E49" i="10"/>
  <c r="K49" i="10" s="1"/>
  <c r="D49" i="10"/>
  <c r="C49" i="10"/>
  <c r="E48" i="10"/>
  <c r="K48" i="10" s="1"/>
  <c r="D48" i="10"/>
  <c r="J48" i="10" s="1"/>
  <c r="C48" i="10"/>
  <c r="I48" i="10" s="1"/>
  <c r="K47" i="10"/>
  <c r="J47" i="10"/>
  <c r="E47" i="10"/>
  <c r="D47" i="10"/>
  <c r="C47" i="10"/>
  <c r="I47" i="10" s="1"/>
  <c r="K46" i="10"/>
  <c r="E46" i="10"/>
  <c r="D46" i="10"/>
  <c r="J46" i="10" s="1"/>
  <c r="C46" i="10"/>
  <c r="I46" i="10" s="1"/>
  <c r="E45" i="10"/>
  <c r="K45" i="10" s="1"/>
  <c r="D45" i="10"/>
  <c r="J45" i="10" s="1"/>
  <c r="C45" i="10"/>
  <c r="I45" i="10" s="1"/>
  <c r="M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E42" i="10"/>
  <c r="K42" i="10" s="1"/>
  <c r="D42" i="10"/>
  <c r="J42" i="10" s="1"/>
  <c r="C42" i="10"/>
  <c r="I42" i="10" s="1"/>
  <c r="I41" i="10"/>
  <c r="E41" i="10"/>
  <c r="K41" i="10" s="1"/>
  <c r="D41" i="10"/>
  <c r="J41" i="10" s="1"/>
  <c r="C41" i="10"/>
  <c r="I40" i="10"/>
  <c r="E40" i="10"/>
  <c r="K40" i="10" s="1"/>
  <c r="D40" i="10"/>
  <c r="J40" i="10" s="1"/>
  <c r="C40" i="10"/>
  <c r="K39" i="10"/>
  <c r="J39" i="10"/>
  <c r="E39" i="10"/>
  <c r="D39" i="10"/>
  <c r="C39" i="10"/>
  <c r="I39" i="10" s="1"/>
  <c r="J38" i="10"/>
  <c r="E38" i="10"/>
  <c r="K38" i="10" s="1"/>
  <c r="D38" i="10"/>
  <c r="C38" i="10"/>
  <c r="I38" i="10" s="1"/>
  <c r="J37" i="10"/>
  <c r="E37" i="10"/>
  <c r="K37" i="10" s="1"/>
  <c r="D37" i="10"/>
  <c r="C37" i="10"/>
  <c r="I37" i="10" s="1"/>
  <c r="E36" i="10"/>
  <c r="K36" i="10" s="1"/>
  <c r="D36" i="10"/>
  <c r="J36" i="10" s="1"/>
  <c r="C36" i="10"/>
  <c r="I36" i="10" s="1"/>
  <c r="E35" i="10"/>
  <c r="K35" i="10" s="1"/>
  <c r="D35" i="10"/>
  <c r="J35" i="10" s="1"/>
  <c r="C35" i="10"/>
  <c r="I35" i="10" s="1"/>
  <c r="J34" i="10"/>
  <c r="I34" i="10"/>
  <c r="E34" i="10"/>
  <c r="K34" i="10" s="1"/>
  <c r="D34" i="10"/>
  <c r="C34" i="10"/>
  <c r="E33" i="10"/>
  <c r="K33" i="10" s="1"/>
  <c r="D33" i="10"/>
  <c r="J33" i="10" s="1"/>
  <c r="C33" i="10"/>
  <c r="I33" i="10" s="1"/>
  <c r="M33" i="10" s="1"/>
  <c r="I32" i="10"/>
  <c r="E32" i="10"/>
  <c r="K32" i="10" s="1"/>
  <c r="D32" i="10"/>
  <c r="J32" i="10" s="1"/>
  <c r="C32" i="10"/>
  <c r="I31" i="10"/>
  <c r="E31" i="10"/>
  <c r="K31" i="10" s="1"/>
  <c r="D31" i="10"/>
  <c r="J31" i="10" s="1"/>
  <c r="I30" i="10"/>
  <c r="E30" i="10"/>
  <c r="K30" i="10" s="1"/>
  <c r="D30" i="10"/>
  <c r="J30" i="10" s="1"/>
  <c r="M30" i="10" s="1"/>
  <c r="I29" i="10"/>
  <c r="E29" i="10"/>
  <c r="K29" i="10" s="1"/>
  <c r="D29" i="10"/>
  <c r="J29" i="10" s="1"/>
  <c r="I28" i="10"/>
  <c r="E28" i="10"/>
  <c r="K28" i="10" s="1"/>
  <c r="D28" i="10"/>
  <c r="J28" i="10" s="1"/>
  <c r="M28" i="10" s="1"/>
  <c r="K27" i="10"/>
  <c r="I27" i="10"/>
  <c r="E27" i="10"/>
  <c r="D27" i="10"/>
  <c r="J27" i="10" s="1"/>
  <c r="I26" i="10"/>
  <c r="M26" i="10" s="1"/>
  <c r="E26" i="10"/>
  <c r="K26" i="10" s="1"/>
  <c r="D26" i="10"/>
  <c r="J26" i="10" s="1"/>
  <c r="K25" i="10"/>
  <c r="J25" i="10"/>
  <c r="I25" i="10"/>
  <c r="E25" i="10"/>
  <c r="D25" i="10"/>
  <c r="M24" i="10"/>
  <c r="I24" i="10"/>
  <c r="E24" i="10"/>
  <c r="K24" i="10" s="1"/>
  <c r="D24" i="10"/>
  <c r="J24" i="10" s="1"/>
  <c r="K23" i="10"/>
  <c r="I23" i="10"/>
  <c r="E23" i="10"/>
  <c r="D23" i="10"/>
  <c r="J23" i="10" s="1"/>
  <c r="I22" i="10"/>
  <c r="E22" i="10"/>
  <c r="K22" i="10" s="1"/>
  <c r="D22" i="10"/>
  <c r="J22" i="10" s="1"/>
  <c r="K21" i="10"/>
  <c r="I21" i="10"/>
  <c r="E21" i="10"/>
  <c r="D21" i="10"/>
  <c r="J21" i="10" s="1"/>
  <c r="I20" i="10"/>
  <c r="E20" i="10"/>
  <c r="K20" i="10" s="1"/>
  <c r="D20" i="10"/>
  <c r="J20" i="10" s="1"/>
  <c r="I19" i="10"/>
  <c r="E19" i="10"/>
  <c r="K19" i="10" s="1"/>
  <c r="D19" i="10"/>
  <c r="J19" i="10" s="1"/>
  <c r="I18" i="10"/>
  <c r="E18" i="10"/>
  <c r="K18" i="10" s="1"/>
  <c r="D18" i="10"/>
  <c r="J18" i="10" s="1"/>
  <c r="I17" i="10"/>
  <c r="E17" i="10"/>
  <c r="K17" i="10" s="1"/>
  <c r="D17" i="10"/>
  <c r="J17" i="10" s="1"/>
  <c r="I16" i="10"/>
  <c r="M16" i="10" s="1"/>
  <c r="E16" i="10"/>
  <c r="K16" i="10" s="1"/>
  <c r="D16" i="10"/>
  <c r="J16" i="10" s="1"/>
  <c r="I15" i="10"/>
  <c r="E15" i="10"/>
  <c r="K15" i="10" s="1"/>
  <c r="D15" i="10"/>
  <c r="J15" i="10" s="1"/>
  <c r="I14" i="10"/>
  <c r="E14" i="10"/>
  <c r="K14" i="10" s="1"/>
  <c r="D14" i="10"/>
  <c r="J14" i="10" s="1"/>
  <c r="M14" i="10" s="1"/>
  <c r="I13" i="10"/>
  <c r="E13" i="10"/>
  <c r="K13" i="10" s="1"/>
  <c r="D13" i="10"/>
  <c r="J13" i="10" s="1"/>
  <c r="I12" i="10"/>
  <c r="E12" i="10"/>
  <c r="K12" i="10" s="1"/>
  <c r="D12" i="10"/>
  <c r="J12" i="10" s="1"/>
  <c r="K11" i="10"/>
  <c r="I11" i="10"/>
  <c r="E11" i="10"/>
  <c r="D11" i="10"/>
  <c r="J11" i="10" s="1"/>
  <c r="I10" i="10"/>
  <c r="M10" i="10" s="1"/>
  <c r="E10" i="10"/>
  <c r="K10" i="10" s="1"/>
  <c r="D10" i="10"/>
  <c r="J10" i="10" s="1"/>
  <c r="K9" i="10"/>
  <c r="J9" i="10"/>
  <c r="I9" i="10"/>
  <c r="E9" i="10"/>
  <c r="D9" i="10"/>
  <c r="M8" i="10"/>
  <c r="I8" i="10"/>
  <c r="E8" i="10"/>
  <c r="K8" i="10" s="1"/>
  <c r="D8" i="10"/>
  <c r="J8" i="10" s="1"/>
  <c r="L7" i="10"/>
  <c r="I7" i="10"/>
  <c r="F7" i="10"/>
  <c r="E7" i="10"/>
  <c r="K7" i="10" s="1"/>
  <c r="D7" i="10"/>
  <c r="J7" i="10" s="1"/>
  <c r="I6" i="10"/>
  <c r="E6" i="10"/>
  <c r="K6" i="10" s="1"/>
  <c r="D6" i="10"/>
  <c r="J6" i="10" s="1"/>
  <c r="I5" i="10"/>
  <c r="E5" i="10"/>
  <c r="K5" i="10" s="1"/>
  <c r="D5" i="10"/>
  <c r="J5" i="10" s="1"/>
  <c r="I4" i="10"/>
  <c r="E4" i="10"/>
  <c r="K4" i="10" s="1"/>
  <c r="D4" i="10"/>
  <c r="J4" i="10" s="1"/>
  <c r="I3" i="10"/>
  <c r="M3" i="10" s="1"/>
  <c r="E3" i="10"/>
  <c r="K3" i="10" s="1"/>
  <c r="D3" i="10"/>
  <c r="J3" i="10" s="1"/>
  <c r="I2" i="10"/>
  <c r="E2" i="10"/>
  <c r="K2" i="10" s="1"/>
  <c r="D2" i="10"/>
  <c r="J2" i="10" s="1"/>
  <c r="F8" i="4"/>
  <c r="M53" i="10" l="1"/>
  <c r="M34" i="10"/>
  <c r="M46" i="10"/>
  <c r="M5" i="10"/>
  <c r="M18" i="10"/>
  <c r="M22" i="10"/>
  <c r="M37" i="10"/>
  <c r="M48" i="10"/>
  <c r="M55" i="10"/>
  <c r="M6" i="10"/>
  <c r="M20" i="10"/>
  <c r="M38" i="10"/>
  <c r="M41" i="10"/>
  <c r="M11" i="10"/>
  <c r="M12" i="10"/>
  <c r="M27" i="10"/>
  <c r="M40" i="10"/>
  <c r="M42" i="10"/>
  <c r="M44" i="10"/>
  <c r="E8" i="4"/>
  <c r="F4" i="4"/>
  <c r="E4" i="4" s="1"/>
  <c r="D33" i="4"/>
  <c r="C24" i="25"/>
  <c r="D31" i="4"/>
  <c r="M32" i="10"/>
  <c r="M36" i="10"/>
  <c r="F2" i="4"/>
  <c r="M19" i="10"/>
  <c r="M52" i="10"/>
  <c r="M13" i="10"/>
  <c r="M21" i="10"/>
  <c r="M29" i="10"/>
  <c r="M39" i="10"/>
  <c r="M47" i="10"/>
  <c r="M2" i="10"/>
  <c r="M7" i="10"/>
  <c r="M15" i="10"/>
  <c r="M23" i="10"/>
  <c r="M31" i="10"/>
  <c r="M51" i="10"/>
  <c r="M4" i="10"/>
  <c r="M9" i="10"/>
  <c r="M17" i="10"/>
  <c r="M25" i="10"/>
  <c r="M35" i="10"/>
  <c r="M43" i="10"/>
  <c r="C26" i="25" l="1"/>
  <c r="G3" i="4" s="1"/>
  <c r="D24" i="25"/>
  <c r="D26" i="25" s="1"/>
  <c r="M56" i="10"/>
  <c r="E2" i="4"/>
  <c r="G6" i="4" l="1"/>
  <c r="G5" i="4"/>
  <c r="G9" i="4"/>
  <c r="F3" i="4"/>
  <c r="F11" i="4" l="1"/>
  <c r="I3" i="4"/>
  <c r="F5" i="4"/>
  <c r="F9" i="4"/>
  <c r="E9" i="4" s="1"/>
  <c r="F6" i="4"/>
  <c r="E3" i="4"/>
  <c r="D22" i="4" l="1"/>
  <c r="G7" i="4"/>
  <c r="G10" i="4" s="1"/>
  <c r="F7" i="4" l="1"/>
  <c r="E5" i="4" s="1"/>
  <c r="F10" i="4" l="1"/>
  <c r="H7" i="4" s="1"/>
  <c r="E10" i="4"/>
  <c r="H8" i="4" l="1"/>
  <c r="H5" i="4"/>
  <c r="H6" i="4"/>
  <c r="H9" i="4"/>
  <c r="H3" i="4"/>
  <c r="H4" i="4"/>
  <c r="D23" i="4"/>
  <c r="D24" i="4" s="1"/>
  <c r="H2" i="4"/>
  <c r="H10" i="4" l="1"/>
  <c r="D27" i="4"/>
  <c r="D28" i="4" s="1"/>
  <c r="D29" i="4" s="1"/>
  <c r="D35" i="4" l="1"/>
  <c r="D36" i="4" l="1"/>
  <c r="D37" i="4"/>
  <c r="E37" i="4" s="1"/>
  <c r="D39" i="4" s="1"/>
</calcChain>
</file>

<file path=xl/sharedStrings.xml><?xml version="1.0" encoding="utf-8"?>
<sst xmlns="http://schemas.openxmlformats.org/spreadsheetml/2006/main" count="679" uniqueCount="148">
  <si>
    <t>Project expenses</t>
  </si>
  <si>
    <t>Land Cost + Stamp Duty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</si>
  <si>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</si>
  <si>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</si>
  <si>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</si>
  <si>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</si>
  <si>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>Interest Cost</t>
  </si>
  <si>
    <t xml:space="preserve">Total Cost </t>
  </si>
  <si>
    <t xml:space="preserve">Particulars </t>
  </si>
  <si>
    <t>Received Amount in `</t>
  </si>
  <si>
    <t>Balance Amount in `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</si>
  <si>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</si>
  <si>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</si>
  <si>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</si>
  <si>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</si>
  <si>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</si>
  <si>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</si>
  <si>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</si>
  <si>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</si>
  <si>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</si>
  <si>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</si>
  <si>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</si>
  <si>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</si>
  <si>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</si>
  <si>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</si>
  <si>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</si>
  <si>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</si>
  <si>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</si>
  <si>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t>Sr. No.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</si>
  <si>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</si>
  <si>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</si>
  <si>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</si>
  <si>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</si>
  <si>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Rate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</si>
  <si>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 Mkt. Value 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</si>
  <si>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rPr>
        <b/>
        <sz val="11"/>
        <color theme="1"/>
        <rFont val="Arial Narrow"/>
        <family val="2"/>
      </rPr>
      <t xml:space="preserve">Amount (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</si>
  <si>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</si>
  <si>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</si>
  <si>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</si>
  <si>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</si>
  <si>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</si>
  <si>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</si>
  <si>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</si>
  <si>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</si>
  <si>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</si>
  <si>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</si>
  <si>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</si>
  <si>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</si>
  <si>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Total Area in Sq. M.</t>
  </si>
  <si>
    <t>Agreement Name</t>
  </si>
  <si>
    <t>Amount</t>
  </si>
  <si>
    <t>2 BHK</t>
  </si>
  <si>
    <t>Contingous Cost</t>
  </si>
  <si>
    <t>Unsold Flat</t>
  </si>
  <si>
    <t>Incurred Amount</t>
  </si>
  <si>
    <t>S. No.</t>
  </si>
  <si>
    <t>Unsold</t>
  </si>
  <si>
    <t>Value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</si>
  <si>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</si>
  <si>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</si>
  <si>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</si>
  <si>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</si>
  <si>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</si>
  <si>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</si>
  <si>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</si>
  <si>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</si>
  <si>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</si>
  <si>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</si>
  <si>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</si>
  <si>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</si>
  <si>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</si>
  <si>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Comp.</t>
  </si>
  <si>
    <t>Fire NOC</t>
  </si>
  <si>
    <t>Lease Agreement</t>
  </si>
  <si>
    <t>01.08.2022</t>
  </si>
  <si>
    <t>Purchase</t>
  </si>
  <si>
    <t>GST Amount</t>
  </si>
  <si>
    <t>Other Charges</t>
  </si>
  <si>
    <t>Land Cost</t>
  </si>
  <si>
    <t>Approval Cost</t>
  </si>
  <si>
    <t>Development Charges</t>
  </si>
  <si>
    <t>16.03.2023</t>
  </si>
  <si>
    <t>26.07.2023</t>
  </si>
  <si>
    <t>Labour Cess</t>
  </si>
  <si>
    <t>05.07.2023</t>
  </si>
  <si>
    <t>To be Incured</t>
  </si>
  <si>
    <t>Construction Cost for Building</t>
  </si>
  <si>
    <t>Mezzanine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</si>
  <si>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</si>
  <si>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</si>
  <si>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</si>
  <si>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</si>
  <si>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</si>
  <si>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</si>
  <si>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</si>
  <si>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Total Sales Revenue Projection</t>
  </si>
  <si>
    <t>Sq. Ft</t>
  </si>
  <si>
    <t>Rs Crs</t>
  </si>
  <si>
    <t>Total Nos</t>
  </si>
  <si>
    <t xml:space="preserve">Total Sales </t>
  </si>
  <si>
    <t>Shops</t>
  </si>
  <si>
    <t>Offices</t>
  </si>
  <si>
    <t>Flats</t>
  </si>
  <si>
    <t>Unit No</t>
  </si>
  <si>
    <t>Sold/Unsold</t>
  </si>
  <si>
    <t>Name of Customer</t>
  </si>
  <si>
    <t>Agreement Date (DD/MM/YY)</t>
  </si>
  <si>
    <t>Total Unit Cost (Exclusive of GST)</t>
  </si>
  <si>
    <t>Total Amout Demanded (Exclusive GST)</t>
  </si>
  <si>
    <t>Total Amount Received (Exclusive of GST)</t>
  </si>
  <si>
    <t>Pending Receivable (Exclusive of GST)</t>
  </si>
  <si>
    <t>SHOP-1</t>
  </si>
  <si>
    <t>SHOP-2</t>
  </si>
  <si>
    <t>SHOP-3</t>
  </si>
  <si>
    <t>SHOP-4</t>
  </si>
  <si>
    <t>SHOP-5</t>
  </si>
  <si>
    <t>OFFICE-1</t>
  </si>
  <si>
    <t>OFFICE-2</t>
  </si>
  <si>
    <t>OFFICE-3</t>
  </si>
  <si>
    <t>OFFICE-4</t>
  </si>
  <si>
    <t>OFFICE-5</t>
  </si>
  <si>
    <t>PODIUM</t>
  </si>
  <si>
    <t xml:space="preserve">Shops </t>
  </si>
  <si>
    <t xml:space="preserve">Office </t>
  </si>
  <si>
    <t>3 BHK</t>
  </si>
  <si>
    <t>Shop</t>
  </si>
  <si>
    <t>Office</t>
  </si>
  <si>
    <t>Podium</t>
  </si>
  <si>
    <t>Built - Up Area in Sq. Ft.</t>
  </si>
  <si>
    <t>RERA CARPET Sq. M.</t>
  </si>
  <si>
    <t>Mezz. / Podium Floor</t>
  </si>
  <si>
    <t>Shop / Podium</t>
  </si>
  <si>
    <t>Enclosed Balcony Area Sq. M.</t>
  </si>
  <si>
    <t>Total Carpet Area in Sq. M.</t>
  </si>
  <si>
    <t>Total Carpet Area Sq FT</t>
  </si>
  <si>
    <t>PV (discounted @ 8% for 4 years)</t>
  </si>
  <si>
    <t>RERA CARPET in Sq. M.</t>
  </si>
  <si>
    <t>Enclosed Balcony Area in Sq. M.</t>
  </si>
  <si>
    <t>Total Carpet Area in Sq. Ft.</t>
  </si>
  <si>
    <t>Sr.</t>
  </si>
  <si>
    <t>Rate / Sq. Ft. on Carpet Area</t>
  </si>
  <si>
    <t>UNSOLD SHOP INVENTORY</t>
  </si>
  <si>
    <t>UNSOLD OFFICE INVENTORY</t>
  </si>
  <si>
    <t>Balcony Area in Sq. M.</t>
  </si>
  <si>
    <t>Unsold Office</t>
  </si>
  <si>
    <t>Unsold Shop</t>
  </si>
  <si>
    <t>No. of Units</t>
  </si>
  <si>
    <t xml:space="preserve">Land Lease Premium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</si>
</sst>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-* #,##0_-;\-* #,##0_-;_-* &quot;-&quot;??_-;_-@"/>
    <numFmt numFmtId="165" formatCode="_(* #,##0.00_);_(* \(#,##0.00\);_(* &quot;-&quot;??_);_(@_)"/>
    <numFmt numFmtId="166" formatCode="#,##0.0000"/>
    <numFmt numFmtId="167" formatCode="&quot;Rs.&quot;\ #,##0.00;[Red]&quot;Rs.&quot;\ \-#,##0.00"/>
    <numFmt numFmtId="168" formatCode="_(* #,##0_);_(* \(#,##0\);_(* &quot;-&quot;??_);_(@_)"/>
  </numFmts>
  <fonts count="38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  <scheme val="minor"/>
    </font>
    <font>
      <sz val="10"/>
      <color indexed="8"/>
      <name val="Arial"/>
      <family val="2"/>
      <scheme val="minor"/>
    </font>
    <font>
      <sz val="10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theme="0"/>
        <bgColor rgb="FFFFFF00"/>
      </patternFill>
    </fill>
    <fill>
      <patternFill patternType="solid">
        <fgColor indexed="13"/>
        <bgColor indexed="3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8">
    <xf numFmtId="0" fontId="0" fillId="0" borderId="0"/>
    <xf numFmtId="43" fontId="17" fillId="0" borderId="0" applyFont="0" applyFill="0" applyBorder="0" applyAlignment="0" applyProtection="0"/>
    <xf numFmtId="0" fontId="10" fillId="0" borderId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/>
    <xf numFmtId="0" fontId="2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165" fontId="20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43" fontId="7" fillId="0" borderId="3" xfId="0" applyNumberFormat="1" applyFont="1" applyBorder="1" applyAlignment="1">
      <alignment wrapText="1"/>
    </xf>
    <xf numFmtId="43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43" fontId="9" fillId="2" borderId="1" xfId="0" applyNumberFormat="1" applyFont="1" applyFill="1" applyBorder="1" applyAlignment="1">
      <alignment horizontal="right" wrapText="1"/>
    </xf>
    <xf numFmtId="43" fontId="9" fillId="0" borderId="1" xfId="0" applyNumberFormat="1" applyFont="1" applyBorder="1" applyAlignment="1">
      <alignment horizontal="right" wrapText="1"/>
    </xf>
    <xf numFmtId="43" fontId="9" fillId="0" borderId="5" xfId="0" applyNumberFormat="1" applyFont="1" applyBorder="1" applyAlignment="1">
      <alignment horizontal="right" wrapText="1"/>
    </xf>
    <xf numFmtId="43" fontId="7" fillId="0" borderId="1" xfId="0" applyNumberFormat="1" applyFont="1" applyBorder="1" applyAlignment="1">
      <alignment horizontal="right"/>
    </xf>
    <xf numFmtId="43" fontId="7" fillId="0" borderId="6" xfId="0" applyNumberFormat="1" applyFont="1" applyBorder="1"/>
    <xf numFmtId="43" fontId="7" fillId="0" borderId="0" xfId="0" applyNumberFormat="1" applyFont="1"/>
    <xf numFmtId="4" fontId="7" fillId="0" borderId="0" xfId="0" applyNumberFormat="1" applyFont="1"/>
    <xf numFmtId="0" fontId="10" fillId="0" borderId="0" xfId="0" applyFont="1"/>
    <xf numFmtId="0" fontId="9" fillId="0" borderId="7" xfId="0" applyFont="1" applyBorder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43" fontId="9" fillId="0" borderId="5" xfId="0" applyNumberFormat="1" applyFont="1" applyBorder="1" applyAlignment="1">
      <alignment horizontal="right"/>
    </xf>
    <xf numFmtId="0" fontId="9" fillId="0" borderId="7" xfId="0" applyFont="1" applyBorder="1" applyAlignment="1">
      <alignment wrapText="1"/>
    </xf>
    <xf numFmtId="43" fontId="9" fillId="2" borderId="1" xfId="0" applyNumberFormat="1" applyFont="1" applyFill="1" applyBorder="1" applyAlignment="1">
      <alignment wrapText="1"/>
    </xf>
    <xf numFmtId="43" fontId="10" fillId="0" borderId="0" xfId="0" applyNumberFormat="1" applyFont="1"/>
    <xf numFmtId="164" fontId="5" fillId="0" borderId="7" xfId="0" applyNumberFormat="1" applyFont="1" applyBorder="1" applyAlignment="1">
      <alignment horizontal="left" wrapText="1"/>
    </xf>
    <xf numFmtId="43" fontId="5" fillId="0" borderId="1" xfId="0" applyNumberFormat="1" applyFont="1" applyBorder="1" applyAlignment="1">
      <alignment horizontal="right" wrapText="1"/>
    </xf>
    <xf numFmtId="0" fontId="8" fillId="0" borderId="0" xfId="0" applyFont="1"/>
    <xf numFmtId="0" fontId="8" fillId="0" borderId="8" xfId="0" applyFont="1" applyBorder="1" applyAlignment="1">
      <alignment wrapText="1"/>
    </xf>
    <xf numFmtId="165" fontId="8" fillId="0" borderId="0" xfId="0" applyNumberFormat="1" applyFont="1"/>
    <xf numFmtId="166" fontId="8" fillId="0" borderId="0" xfId="0" applyNumberFormat="1" applyFont="1"/>
    <xf numFmtId="0" fontId="8" fillId="0" borderId="7" xfId="0" applyFont="1" applyBorder="1"/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8" fillId="0" borderId="1" xfId="0" applyFont="1" applyBorder="1"/>
    <xf numFmtId="43" fontId="8" fillId="0" borderId="1" xfId="0" applyNumberFormat="1" applyFont="1" applyBorder="1"/>
    <xf numFmtId="43" fontId="8" fillId="0" borderId="0" xfId="0" applyNumberFormat="1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vertical="top" wrapText="1"/>
    </xf>
    <xf numFmtId="4" fontId="8" fillId="0" borderId="1" xfId="0" applyNumberFormat="1" applyFont="1" applyBorder="1"/>
    <xf numFmtId="4" fontId="8" fillId="0" borderId="0" xfId="0" applyNumberFormat="1" applyFont="1"/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67" fontId="8" fillId="0" borderId="1" xfId="0" applyNumberFormat="1" applyFont="1" applyBorder="1"/>
    <xf numFmtId="167" fontId="8" fillId="0" borderId="0" xfId="0" applyNumberFormat="1" applyFont="1"/>
    <xf numFmtId="0" fontId="13" fillId="3" borderId="1" xfId="0" applyFont="1" applyFill="1" applyBorder="1" applyAlignment="1">
      <alignment vertical="top" wrapText="1"/>
    </xf>
    <xf numFmtId="167" fontId="12" fillId="0" borderId="1" xfId="0" applyNumberFormat="1" applyFont="1" applyBorder="1"/>
    <xf numFmtId="167" fontId="12" fillId="0" borderId="0" xfId="0" applyNumberFormat="1" applyFont="1"/>
    <xf numFmtId="0" fontId="14" fillId="0" borderId="0" xfId="10" applyFont="1" applyAlignment="1">
      <alignment horizontal="center" vertical="center" wrapText="1"/>
    </xf>
    <xf numFmtId="0" fontId="2" fillId="0" borderId="0" xfId="10"/>
    <xf numFmtId="43" fontId="7" fillId="0" borderId="0" xfId="10" applyNumberFormat="1" applyFont="1"/>
    <xf numFmtId="0" fontId="14" fillId="0" borderId="0" xfId="10" applyFont="1"/>
    <xf numFmtId="43" fontId="14" fillId="0" borderId="0" xfId="10" applyNumberFormat="1" applyFont="1"/>
    <xf numFmtId="43" fontId="2" fillId="0" borderId="0" xfId="10" applyNumberFormat="1"/>
    <xf numFmtId="43" fontId="7" fillId="0" borderId="0" xfId="1" applyFont="1"/>
    <xf numFmtId="43" fontId="7" fillId="0" borderId="10" xfId="10" applyNumberFormat="1" applyFont="1" applyBorder="1"/>
    <xf numFmtId="10" fontId="8" fillId="0" borderId="0" xfId="12" applyNumberFormat="1" applyFont="1"/>
    <xf numFmtId="43" fontId="7" fillId="0" borderId="10" xfId="10" applyNumberFormat="1" applyFont="1" applyBorder="1" applyAlignment="1">
      <alignment horizontal="center" vertical="center" wrapText="1"/>
    </xf>
    <xf numFmtId="43" fontId="7" fillId="0" borderId="0" xfId="10" applyNumberFormat="1" applyFont="1" applyAlignment="1">
      <alignment horizontal="center" vertical="center" wrapText="1"/>
    </xf>
    <xf numFmtId="0" fontId="2" fillId="0" borderId="0" xfId="10" applyAlignment="1">
      <alignment horizontal="center" vertical="center"/>
    </xf>
    <xf numFmtId="0" fontId="7" fillId="0" borderId="0" xfId="10" applyFont="1" applyAlignment="1">
      <alignment horizontal="center" vertical="center" wrapText="1"/>
    </xf>
    <xf numFmtId="0" fontId="21" fillId="0" borderId="10" xfId="10" applyFont="1" applyBorder="1" applyAlignment="1">
      <alignment horizontal="center" vertical="center"/>
    </xf>
    <xf numFmtId="43" fontId="14" fillId="0" borderId="10" xfId="10" applyNumberFormat="1" applyFont="1" applyBorder="1"/>
    <xf numFmtId="0" fontId="7" fillId="0" borderId="10" xfId="10" applyFont="1" applyBorder="1" applyAlignment="1">
      <alignment horizontal="center" vertical="center"/>
    </xf>
    <xf numFmtId="0" fontId="14" fillId="0" borderId="10" xfId="10" applyFont="1" applyBorder="1" applyAlignment="1">
      <alignment horizontal="center" vertical="center" wrapText="1"/>
    </xf>
    <xf numFmtId="43" fontId="14" fillId="0" borderId="10" xfId="10" applyNumberFormat="1" applyFont="1" applyBorder="1" applyAlignment="1">
      <alignment horizontal="center" vertical="center" wrapText="1"/>
    </xf>
    <xf numFmtId="9" fontId="7" fillId="0" borderId="0" xfId="12" applyFont="1"/>
    <xf numFmtId="0" fontId="25" fillId="0" borderId="10" xfId="10" applyFont="1" applyBorder="1"/>
    <xf numFmtId="43" fontId="25" fillId="0" borderId="10" xfId="10" applyNumberFormat="1" applyFont="1" applyBorder="1"/>
    <xf numFmtId="43" fontId="6" fillId="0" borderId="10" xfId="10" applyNumberFormat="1" applyFont="1" applyBorder="1"/>
    <xf numFmtId="0" fontId="0" fillId="0" borderId="0" xfId="0" applyAlignment="1">
      <alignment wrapText="1"/>
    </xf>
    <xf numFmtId="0" fontId="25" fillId="0" borderId="0" xfId="0" applyFont="1"/>
    <xf numFmtId="43" fontId="25" fillId="0" borderId="0" xfId="1" applyFont="1"/>
    <xf numFmtId="43" fontId="6" fillId="0" borderId="10" xfId="1" applyFont="1" applyBorder="1"/>
    <xf numFmtId="43" fontId="25" fillId="0" borderId="10" xfId="1" applyFont="1" applyBorder="1"/>
    <xf numFmtId="14" fontId="7" fillId="0" borderId="10" xfId="10" applyNumberFormat="1" applyFont="1" applyBorder="1" applyAlignment="1">
      <alignment vertical="center"/>
    </xf>
    <xf numFmtId="43" fontId="7" fillId="0" borderId="0" xfId="10" applyNumberFormat="1" applyFont="1" applyAlignment="1">
      <alignment wrapText="1"/>
    </xf>
    <xf numFmtId="0" fontId="2" fillId="0" borderId="0" xfId="10" applyAlignment="1">
      <alignment wrapText="1"/>
    </xf>
    <xf numFmtId="43" fontId="7" fillId="0" borderId="10" xfId="10" applyNumberFormat="1" applyFont="1" applyBorder="1" applyAlignment="1">
      <alignment wrapText="1"/>
    </xf>
    <xf numFmtId="0" fontId="2" fillId="0" borderId="10" xfId="10" applyBorder="1"/>
    <xf numFmtId="0" fontId="29" fillId="5" borderId="19" xfId="16" applyFont="1" applyFill="1" applyBorder="1" applyAlignment="1">
      <alignment wrapText="1"/>
    </xf>
    <xf numFmtId="0" fontId="29" fillId="5" borderId="19" xfId="16" applyFont="1" applyFill="1" applyBorder="1" applyAlignment="1">
      <alignment horizontal="center" wrapText="1"/>
    </xf>
    <xf numFmtId="0" fontId="33" fillId="0" borderId="10" xfId="16" applyFont="1" applyBorder="1" applyAlignment="1">
      <alignment horizontal="center" vertical="center" wrapText="1"/>
    </xf>
    <xf numFmtId="0" fontId="34" fillId="0" borderId="10" xfId="16" applyFont="1" applyBorder="1" applyAlignment="1">
      <alignment horizontal="center" vertical="center" wrapText="1"/>
    </xf>
    <xf numFmtId="43" fontId="29" fillId="5" borderId="19" xfId="1" applyFont="1" applyFill="1" applyBorder="1" applyAlignment="1">
      <alignment wrapText="1"/>
    </xf>
    <xf numFmtId="43" fontId="33" fillId="0" borderId="1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center" vertical="center" wrapText="1"/>
    </xf>
    <xf numFmtId="43" fontId="34" fillId="0" borderId="10" xfId="1" applyFont="1" applyBorder="1" applyAlignment="1">
      <alignment horizontal="center" vertical="center" wrapText="1"/>
    </xf>
    <xf numFmtId="0" fontId="27" fillId="0" borderId="0" xfId="16" applyAlignment="1">
      <alignment wrapText="1"/>
    </xf>
    <xf numFmtId="165" fontId="28" fillId="0" borderId="0" xfId="17" applyFont="1" applyAlignment="1">
      <alignment horizontal="center" wrapText="1"/>
    </xf>
    <xf numFmtId="0" fontId="20" fillId="0" borderId="0" xfId="16" applyFont="1" applyAlignment="1">
      <alignment wrapText="1"/>
    </xf>
    <xf numFmtId="0" fontId="28" fillId="0" borderId="0" xfId="16" applyFont="1" applyAlignment="1">
      <alignment wrapText="1"/>
    </xf>
    <xf numFmtId="0" fontId="30" fillId="0" borderId="10" xfId="16" applyFont="1" applyBorder="1" applyAlignment="1">
      <alignment wrapText="1"/>
    </xf>
    <xf numFmtId="0" fontId="32" fillId="0" borderId="10" xfId="16" applyFont="1" applyBorder="1" applyAlignment="1">
      <alignment wrapText="1"/>
    </xf>
    <xf numFmtId="0" fontId="28" fillId="0" borderId="0" xfId="16" applyFont="1" applyAlignment="1">
      <alignment horizontal="center" wrapText="1"/>
    </xf>
    <xf numFmtId="43" fontId="27" fillId="0" borderId="0" xfId="1" applyFont="1" applyAlignment="1">
      <alignment wrapText="1"/>
    </xf>
    <xf numFmtId="43" fontId="28" fillId="0" borderId="0" xfId="1" applyFont="1" applyAlignment="1">
      <alignment horizontal="center" wrapText="1"/>
    </xf>
    <xf numFmtId="168" fontId="0" fillId="0" borderId="0" xfId="17" applyNumberFormat="1" applyFont="1" applyAlignment="1">
      <alignment wrapText="1"/>
    </xf>
    <xf numFmtId="43" fontId="0" fillId="0" borderId="0" xfId="1" applyFont="1" applyAlignment="1">
      <alignment wrapText="1"/>
    </xf>
    <xf numFmtId="43" fontId="27" fillId="0" borderId="0" xfId="16" applyNumberFormat="1" applyAlignment="1">
      <alignment wrapText="1"/>
    </xf>
    <xf numFmtId="168" fontId="28" fillId="0" borderId="0" xfId="17" applyNumberFormat="1" applyFont="1" applyAlignment="1">
      <alignment wrapText="1"/>
    </xf>
    <xf numFmtId="43" fontId="28" fillId="0" borderId="0" xfId="1" applyFont="1" applyAlignment="1">
      <alignment wrapText="1"/>
    </xf>
    <xf numFmtId="168" fontId="27" fillId="0" borderId="0" xfId="16" applyNumberFormat="1" applyAlignment="1">
      <alignment wrapText="1"/>
    </xf>
    <xf numFmtId="0" fontId="30" fillId="0" borderId="10" xfId="16" applyFont="1" applyBorder="1" applyAlignment="1">
      <alignment horizontal="center" wrapText="1"/>
    </xf>
    <xf numFmtId="0" fontId="31" fillId="0" borderId="10" xfId="16" applyFont="1" applyBorder="1" applyAlignment="1">
      <alignment horizontal="center" wrapText="1"/>
    </xf>
    <xf numFmtId="43" fontId="30" fillId="0" borderId="10" xfId="1" applyFont="1" applyBorder="1" applyAlignment="1">
      <alignment wrapText="1"/>
    </xf>
    <xf numFmtId="43" fontId="31" fillId="0" borderId="10" xfId="1" applyFont="1" applyBorder="1" applyAlignment="1">
      <alignment horizontal="center" wrapText="1"/>
    </xf>
    <xf numFmtId="0" fontId="29" fillId="0" borderId="10" xfId="16" applyFont="1" applyBorder="1" applyAlignment="1">
      <alignment horizontal="center" wrapText="1"/>
    </xf>
    <xf numFmtId="0" fontId="32" fillId="0" borderId="10" xfId="16" applyFont="1" applyBorder="1" applyAlignment="1">
      <alignment horizontal="center" wrapText="1"/>
    </xf>
    <xf numFmtId="43" fontId="29" fillId="0" borderId="10" xfId="1" applyFont="1" applyBorder="1" applyAlignment="1">
      <alignment vertical="center" wrapText="1"/>
    </xf>
    <xf numFmtId="43" fontId="35" fillId="0" borderId="10" xfId="1" applyFont="1" applyBorder="1" applyAlignment="1">
      <alignment wrapText="1"/>
    </xf>
    <xf numFmtId="43" fontId="35" fillId="0" borderId="0" xfId="1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36" fillId="0" borderId="10" xfId="16" applyFont="1" applyBorder="1" applyAlignment="1">
      <alignment horizontal="center" wrapText="1"/>
    </xf>
    <xf numFmtId="0" fontId="36" fillId="0" borderId="10" xfId="16" applyFont="1" applyBorder="1" applyAlignment="1">
      <alignment wrapText="1"/>
    </xf>
    <xf numFmtId="0" fontId="24" fillId="0" borderId="10" xfId="16" applyFont="1" applyBorder="1" applyAlignment="1">
      <alignment horizontal="center" wrapText="1"/>
    </xf>
    <xf numFmtId="43" fontId="36" fillId="0" borderId="10" xfId="1" applyFont="1" applyBorder="1" applyAlignment="1">
      <alignment wrapText="1"/>
    </xf>
    <xf numFmtId="43" fontId="24" fillId="0" borderId="10" xfId="1" applyFont="1" applyBorder="1" applyAlignment="1">
      <alignment horizontal="center" wrapText="1"/>
    </xf>
    <xf numFmtId="43" fontId="26" fillId="0" borderId="10" xfId="1" applyFont="1" applyBorder="1" applyAlignment="1">
      <alignment vertical="center" wrapText="1"/>
    </xf>
    <xf numFmtId="0" fontId="26" fillId="0" borderId="10" xfId="16" applyFont="1" applyBorder="1" applyAlignment="1">
      <alignment horizontal="center" vertical="center" wrapText="1"/>
    </xf>
    <xf numFmtId="43" fontId="26" fillId="0" borderId="1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6" fillId="0" borderId="10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wrapText="1"/>
    </xf>
    <xf numFmtId="43" fontId="6" fillId="0" borderId="1" xfId="1" applyFont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3" fontId="5" fillId="0" borderId="1" xfId="1" applyFont="1" applyBorder="1" applyAlignment="1">
      <alignment horizontal="center" vertical="center"/>
    </xf>
    <xf numFmtId="43" fontId="12" fillId="0" borderId="1" xfId="1" applyFont="1" applyBorder="1" applyAlignment="1">
      <alignment wrapText="1"/>
    </xf>
    <xf numFmtId="43" fontId="8" fillId="0" borderId="1" xfId="1" applyFont="1" applyBorder="1"/>
    <xf numFmtId="43" fontId="5" fillId="0" borderId="1" xfId="1" applyFont="1" applyBorder="1" applyAlignment="1">
      <alignment vertical="center"/>
    </xf>
    <xf numFmtId="43" fontId="9" fillId="2" borderId="2" xfId="0" applyNumberFormat="1" applyFont="1" applyFill="1" applyBorder="1" applyAlignment="1">
      <alignment horizontal="center" wrapText="1"/>
    </xf>
    <xf numFmtId="43" fontId="9" fillId="2" borderId="18" xfId="0" applyNumberFormat="1" applyFont="1" applyFill="1" applyBorder="1" applyAlignment="1">
      <alignment horizontal="center" wrapText="1"/>
    </xf>
    <xf numFmtId="43" fontId="9" fillId="2" borderId="9" xfId="0" applyNumberFormat="1" applyFont="1" applyFill="1" applyBorder="1" applyAlignment="1">
      <alignment horizontal="center" wrapText="1"/>
    </xf>
    <xf numFmtId="43" fontId="9" fillId="0" borderId="2" xfId="0" applyNumberFormat="1" applyFont="1" applyBorder="1" applyAlignment="1">
      <alignment horizontal="center" wrapText="1"/>
    </xf>
    <xf numFmtId="43" fontId="9" fillId="0" borderId="18" xfId="0" applyNumberFormat="1" applyFont="1" applyBorder="1" applyAlignment="1">
      <alignment horizontal="center" wrapText="1"/>
    </xf>
    <xf numFmtId="43" fontId="9" fillId="0" borderId="9" xfId="0" applyNumberFormat="1" applyFont="1" applyBorder="1" applyAlignment="1">
      <alignment horizontal="center" wrapText="1"/>
    </xf>
    <xf numFmtId="0" fontId="14" fillId="0" borderId="10" xfId="10" applyFont="1" applyBorder="1" applyAlignment="1">
      <alignment horizontal="center" wrapText="1"/>
    </xf>
    <xf numFmtId="0" fontId="7" fillId="0" borderId="0" xfId="10" applyFont="1" applyAlignment="1">
      <alignment horizontal="center"/>
    </xf>
    <xf numFmtId="0" fontId="14" fillId="0" borderId="13" xfId="10" applyFont="1" applyBorder="1" applyAlignment="1">
      <alignment horizontal="center" wrapText="1"/>
    </xf>
    <xf numFmtId="0" fontId="14" fillId="0" borderId="14" xfId="10" applyFont="1" applyBorder="1" applyAlignment="1">
      <alignment horizontal="center" wrapText="1"/>
    </xf>
    <xf numFmtId="0" fontId="14" fillId="0" borderId="11" xfId="10" applyFont="1" applyBorder="1" applyAlignment="1">
      <alignment horizontal="center" wrapText="1"/>
    </xf>
    <xf numFmtId="0" fontId="7" fillId="0" borderId="16" xfId="10" applyFont="1" applyBorder="1" applyAlignment="1">
      <alignment horizontal="center"/>
    </xf>
    <xf numFmtId="43" fontId="7" fillId="0" borderId="10" xfId="10" applyNumberFormat="1" applyFont="1" applyBorder="1" applyAlignment="1">
      <alignment horizontal="center" vertical="center" wrapText="1"/>
    </xf>
    <xf numFmtId="14" fontId="7" fillId="0" borderId="15" xfId="10" applyNumberFormat="1" applyFont="1" applyBorder="1" applyAlignment="1">
      <alignment horizontal="center" vertical="center"/>
    </xf>
    <xf numFmtId="14" fontId="7" fillId="0" borderId="17" xfId="10" applyNumberFormat="1" applyFont="1" applyBorder="1" applyAlignment="1">
      <alignment horizontal="center" vertical="center"/>
    </xf>
    <xf numFmtId="14" fontId="7" fillId="0" borderId="12" xfId="10" applyNumberFormat="1" applyFont="1" applyBorder="1" applyAlignment="1">
      <alignment horizontal="center" vertical="center"/>
    </xf>
    <xf numFmtId="0" fontId="7" fillId="0" borderId="15" xfId="10" applyFont="1" applyBorder="1" applyAlignment="1">
      <alignment horizontal="center" vertical="center" wrapText="1"/>
    </xf>
    <xf numFmtId="0" fontId="7" fillId="0" borderId="17" xfId="10" applyFont="1" applyBorder="1" applyAlignment="1">
      <alignment horizontal="center" vertical="center" wrapText="1"/>
    </xf>
    <xf numFmtId="0" fontId="7" fillId="0" borderId="12" xfId="10" applyFont="1" applyBorder="1" applyAlignment="1">
      <alignment horizontal="center" vertical="center" wrapText="1"/>
    </xf>
    <xf numFmtId="0" fontId="6" fillId="0" borderId="10" xfId="10" applyFont="1" applyBorder="1" applyAlignment="1">
      <alignment horizontal="center" vertical="center" wrapText="1"/>
    </xf>
    <xf numFmtId="0" fontId="24" fillId="0" borderId="10" xfId="10" applyFont="1" applyBorder="1"/>
    <xf numFmtId="0" fontId="6" fillId="0" borderId="10" xfId="10" applyFont="1" applyBorder="1" applyAlignment="1">
      <alignment horizontal="center"/>
    </xf>
    <xf numFmtId="0" fontId="28" fillId="0" borderId="0" xfId="16" applyFont="1" applyAlignment="1">
      <alignment horizontal="center" wrapText="1"/>
    </xf>
    <xf numFmtId="0" fontId="37" fillId="0" borderId="13" xfId="16" applyFont="1" applyBorder="1" applyAlignment="1">
      <alignment horizontal="center" wrapText="1"/>
    </xf>
    <xf numFmtId="0" fontId="37" fillId="0" borderId="14" xfId="16" applyFont="1" applyBorder="1" applyAlignment="1">
      <alignment horizontal="center" wrapText="1"/>
    </xf>
    <xf numFmtId="0" fontId="37" fillId="0" borderId="11" xfId="16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</cellXfs>
  <cellStyles count="18">
    <cellStyle name="Comma" xfId="1" builtinId="3"/>
    <cellStyle name="Comma 2" xfId="9" xr:uid="{631F8309-6AE2-41E3-9EC9-9ED77D79E5C3}"/>
    <cellStyle name="Comma 3" xfId="3" xr:uid="{D9F116B9-D684-4380-81DF-8FBA68BBBA59}"/>
    <cellStyle name="Comma 4" xfId="11" xr:uid="{84D4321B-CD27-4A63-B87E-40C2A405C760}"/>
    <cellStyle name="Comma 4 3" xfId="4" xr:uid="{76295783-08B3-489E-AEB6-703D1B6E61ED}"/>
    <cellStyle name="Comma 5" xfId="14" xr:uid="{50383323-3EC9-4C84-8DF4-75BECAB5D4B8}"/>
    <cellStyle name="Comma 6" xfId="17" xr:uid="{1CC99411-F0D7-4C67-9172-D706FA02C547}"/>
    <cellStyle name="Normal" xfId="0" builtinId="0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4932BAE4-5B73-4E85-8185-C938DE865F09}"/>
    <cellStyle name="Normal 9" xfId="16" xr:uid="{26E79431-0629-4D7A-879E-F7B32C6E1158}"/>
    <cellStyle name="Percent" xfId="12" builtinId="5"/>
    <cellStyle name="Percent 2" xfId="15" xr:uid="{70643F60-C5CB-41CB-903C-831A1ED4730B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1436</xdr:colOff>
      <xdr:row>31</xdr:row>
      <xdr:rowOff>105573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82E02F-12C9-A5E8-259C-ED2250062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8436" cy="571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7"/>
  <sheetViews>
    <sheetView tabSelected="1" topLeftCell="C1" workbookViewId="0">
      <selection activeCell="K26" sqref="K26"/>
    </sheetView>
  </sheetViews>
  <sheetFormatPr defaultColWidth="12.625" defaultRowHeight="14.25" x14ac:dyDescent="0.2"/>
  <cols>
    <col min="1" max="2" width="3.5" customWidth="1"/>
    <col min="3" max="3" width="40.5" style="81" customWidth="1"/>
    <col min="4" max="4" width="14.25" bestFit="1" customWidth="1"/>
    <col min="5" max="5" width="16.875" bestFit="1" customWidth="1"/>
    <col min="6" max="6" width="10" customWidth="1"/>
    <col min="7" max="7" width="14.125" customWidth="1"/>
    <col min="8" max="8" width="11.125" bestFit="1" customWidth="1"/>
    <col min="9" max="9" width="12.75" customWidth="1"/>
    <col min="10" max="10" width="15" customWidth="1"/>
    <col min="11" max="11" width="15.875" customWidth="1"/>
    <col min="12" max="12" width="7.625" customWidth="1"/>
    <col min="13" max="14" width="12.625" customWidth="1"/>
    <col min="15" max="15" width="11.75" customWidth="1"/>
    <col min="16" max="27" width="7.625" customWidth="1"/>
  </cols>
  <sheetData>
    <row r="1" spans="1:27" ht="31.5" x14ac:dyDescent="0.25">
      <c r="A1" s="1"/>
      <c r="B1" s="2"/>
      <c r="C1" s="3" t="s">
        <v>0</v>
      </c>
      <c r="D1" s="4" t="s">
        <v>29</v>
      </c>
      <c r="E1" s="4" t="s">
        <v>30</v>
      </c>
      <c r="F1" s="4" t="s">
        <v>31</v>
      </c>
      <c r="G1" s="5" t="s">
        <v>32</v>
      </c>
      <c r="H1" s="6"/>
      <c r="I1" s="7"/>
      <c r="J1" s="8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ht="15.75" x14ac:dyDescent="0.25">
      <c r="A2" s="11"/>
      <c r="B2" s="12"/>
      <c r="C2" s="13" t="s">
        <v>1</v>
      </c>
      <c r="D2" s="14">
        <f>'Land, Stamp Duty and rent cost'!E9/10^7</f>
        <v>17.984802599999998</v>
      </c>
      <c r="E2" s="15">
        <f t="shared" ref="E2:E9" si="0">F2-D2</f>
        <v>0</v>
      </c>
      <c r="F2" s="15">
        <f t="shared" ref="F2:F9" si="1">G2/10^7</f>
        <v>17.984802599999998</v>
      </c>
      <c r="G2" s="16">
        <f>'Land, Stamp Duty and rent cost'!E9</f>
        <v>179848026</v>
      </c>
      <c r="H2" s="17">
        <f t="shared" ref="H2:H9" si="2">F2/$F$10%</f>
        <v>26.938564771659003</v>
      </c>
      <c r="I2" s="18"/>
      <c r="J2" s="19"/>
      <c r="K2" s="20"/>
    </row>
    <row r="3" spans="1:27" ht="15.75" x14ac:dyDescent="0.25">
      <c r="A3" s="24"/>
      <c r="B3" s="25"/>
      <c r="C3" s="22" t="s">
        <v>86</v>
      </c>
      <c r="D3" s="14">
        <v>1.29</v>
      </c>
      <c r="E3" s="15">
        <f t="shared" si="0"/>
        <v>33.723151800000004</v>
      </c>
      <c r="F3" s="15">
        <f t="shared" si="1"/>
        <v>35.013151800000003</v>
      </c>
      <c r="G3" s="26">
        <f>'Construction Area Statement'!C26</f>
        <v>350131518.00000006</v>
      </c>
      <c r="H3" s="17">
        <f t="shared" si="2"/>
        <v>52.444504318564448</v>
      </c>
      <c r="I3" s="77">
        <f>D3/F3</f>
        <v>3.684329840879963E-2</v>
      </c>
      <c r="J3" s="19"/>
      <c r="K3" s="20"/>
    </row>
    <row r="4" spans="1:27" ht="31.5" x14ac:dyDescent="0.25">
      <c r="A4" s="24"/>
      <c r="B4" s="25"/>
      <c r="C4" s="22" t="s">
        <v>2</v>
      </c>
      <c r="D4" s="14">
        <f>'Land, Stamp Duty and rent cost'!E23/10^7</f>
        <v>5.1364834000000004</v>
      </c>
      <c r="E4" s="15">
        <f t="shared" si="0"/>
        <v>0.29999999999999982</v>
      </c>
      <c r="F4" s="15">
        <f t="shared" si="1"/>
        <v>5.4364834000000002</v>
      </c>
      <c r="G4" s="26">
        <f>'Land, Stamp Duty and rent cost'!D23</f>
        <v>54364834</v>
      </c>
      <c r="H4" s="17">
        <f t="shared" si="2"/>
        <v>8.1430451842128626</v>
      </c>
      <c r="I4" s="19"/>
      <c r="J4" s="19"/>
      <c r="K4" s="20"/>
    </row>
    <row r="5" spans="1:27" ht="15.75" x14ac:dyDescent="0.25">
      <c r="A5" s="24"/>
      <c r="B5" s="25"/>
      <c r="C5" s="27" t="s">
        <v>3</v>
      </c>
      <c r="D5" s="146">
        <v>0.01</v>
      </c>
      <c r="E5" s="149">
        <f>F5+F6+F7-D5</f>
        <v>4.1175887000000007</v>
      </c>
      <c r="F5" s="15">
        <f t="shared" si="1"/>
        <v>1.4005261</v>
      </c>
      <c r="G5" s="16">
        <f>ROUND(G3*4%,0)</f>
        <v>14005261</v>
      </c>
      <c r="H5" s="17">
        <f t="shared" si="2"/>
        <v>2.0977802146824218</v>
      </c>
      <c r="I5" s="19"/>
      <c r="J5" s="19"/>
      <c r="K5" s="20"/>
    </row>
    <row r="6" spans="1:27" ht="15.75" x14ac:dyDescent="0.25">
      <c r="A6" s="24"/>
      <c r="B6" s="25"/>
      <c r="C6" s="22" t="s">
        <v>4</v>
      </c>
      <c r="D6" s="147"/>
      <c r="E6" s="150"/>
      <c r="F6" s="15">
        <f t="shared" si="1"/>
        <v>1.0503946</v>
      </c>
      <c r="G6" s="16">
        <f>ROUND(G3*3%,0)</f>
        <v>10503946</v>
      </c>
      <c r="H6" s="17">
        <f t="shared" si="2"/>
        <v>1.5733351984581054</v>
      </c>
      <c r="I6" s="19"/>
      <c r="J6" s="19"/>
      <c r="K6" s="20"/>
    </row>
    <row r="7" spans="1:27" ht="15.75" x14ac:dyDescent="0.25">
      <c r="A7" s="24"/>
      <c r="B7" s="25"/>
      <c r="C7" s="22" t="s">
        <v>5</v>
      </c>
      <c r="D7" s="148"/>
      <c r="E7" s="151"/>
      <c r="F7" s="15">
        <f t="shared" si="1"/>
        <v>1.676668</v>
      </c>
      <c r="G7" s="16">
        <f>ROUND(G17*2%,0)</f>
        <v>16766680</v>
      </c>
      <c r="H7" s="17">
        <f t="shared" si="2"/>
        <v>2.511399792543064</v>
      </c>
      <c r="I7" s="19"/>
      <c r="J7" s="19"/>
      <c r="K7" s="20"/>
      <c r="L7" s="29"/>
    </row>
    <row r="8" spans="1:27" ht="15.75" x14ac:dyDescent="0.25">
      <c r="A8" s="11"/>
      <c r="B8" s="12"/>
      <c r="C8" s="27" t="s">
        <v>6</v>
      </c>
      <c r="D8" s="28">
        <v>0</v>
      </c>
      <c r="E8" s="15">
        <f t="shared" si="0"/>
        <v>3.5</v>
      </c>
      <c r="F8" s="15">
        <f t="shared" si="1"/>
        <v>3.5</v>
      </c>
      <c r="G8" s="16">
        <v>35000000</v>
      </c>
      <c r="H8" s="17">
        <f t="shared" si="2"/>
        <v>5.2424804874314557</v>
      </c>
      <c r="I8" s="19"/>
      <c r="J8" s="19"/>
      <c r="K8" s="20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7" ht="15.75" x14ac:dyDescent="0.25">
      <c r="A9" s="11"/>
      <c r="B9" s="12"/>
      <c r="C9" s="27" t="s">
        <v>52</v>
      </c>
      <c r="D9" s="28">
        <v>0</v>
      </c>
      <c r="E9" s="15">
        <f t="shared" si="0"/>
        <v>0.70026299999999997</v>
      </c>
      <c r="F9" s="15">
        <f t="shared" si="1"/>
        <v>0.70026299999999997</v>
      </c>
      <c r="G9" s="16">
        <f>ROUND(G3*2%,0)</f>
        <v>7002630</v>
      </c>
      <c r="H9" s="17">
        <f t="shared" si="2"/>
        <v>1.0488900324486323</v>
      </c>
      <c r="I9" s="19"/>
      <c r="J9" s="19"/>
      <c r="K9" s="2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7" ht="15.75" x14ac:dyDescent="0.25">
      <c r="A10" s="24"/>
      <c r="B10" s="25"/>
      <c r="C10" s="30" t="s">
        <v>7</v>
      </c>
      <c r="D10" s="31">
        <f>SUM(D2:D9)</f>
        <v>24.421285999999998</v>
      </c>
      <c r="E10" s="31">
        <f>SUM(E2:E9)</f>
        <v>42.341003499999999</v>
      </c>
      <c r="F10" s="31">
        <f>SUM(F2:F9)</f>
        <v>66.762289500000009</v>
      </c>
      <c r="G10" s="31">
        <f>SUM(G2:G9)</f>
        <v>667622895</v>
      </c>
      <c r="H10" s="17">
        <f>SUM(H2:H9)</f>
        <v>99.999999999999972</v>
      </c>
      <c r="I10" s="19"/>
      <c r="J10" s="19"/>
      <c r="K10" s="19"/>
    </row>
    <row r="11" spans="1:27" ht="15.75" x14ac:dyDescent="0.25">
      <c r="A11" s="32"/>
      <c r="B11" s="32"/>
      <c r="C11" s="33"/>
      <c r="D11" s="134"/>
      <c r="E11" s="32"/>
      <c r="F11" s="67">
        <f>D3/F3</f>
        <v>3.684329840879963E-2</v>
      </c>
      <c r="G11" s="34"/>
      <c r="H11" s="34"/>
      <c r="I11" s="35"/>
      <c r="J11" s="18"/>
      <c r="K11" s="19"/>
      <c r="L11" s="20"/>
    </row>
    <row r="12" spans="1:27" ht="15.75" x14ac:dyDescent="0.25">
      <c r="A12" s="32"/>
      <c r="B12" s="32"/>
      <c r="C12" s="33"/>
      <c r="D12" s="134"/>
      <c r="E12" s="32"/>
      <c r="F12" s="32"/>
      <c r="G12" s="32"/>
      <c r="H12" s="34"/>
      <c r="I12" s="32"/>
      <c r="J12" s="18"/>
      <c r="K12" s="19"/>
      <c r="L12" s="20"/>
    </row>
    <row r="13" spans="1:27" s="123" customFormat="1" ht="31.5" x14ac:dyDescent="0.2">
      <c r="A13" s="135"/>
      <c r="B13" s="136"/>
      <c r="C13" s="3" t="s">
        <v>8</v>
      </c>
      <c r="D13" s="3" t="s">
        <v>146</v>
      </c>
      <c r="E13" s="3" t="s">
        <v>138</v>
      </c>
      <c r="F13" s="37" t="s">
        <v>33</v>
      </c>
      <c r="G13" s="37" t="s">
        <v>34</v>
      </c>
      <c r="H13" s="37" t="s">
        <v>9</v>
      </c>
      <c r="I13" s="37" t="s">
        <v>10</v>
      </c>
    </row>
    <row r="14" spans="1:27" ht="16.5" x14ac:dyDescent="0.25">
      <c r="A14" s="32"/>
      <c r="B14" s="36"/>
      <c r="C14" s="38" t="s">
        <v>53</v>
      </c>
      <c r="D14" s="137">
        <v>80</v>
      </c>
      <c r="E14" s="138">
        <f>'Unsold Flat Inventory'!H82</f>
        <v>53119</v>
      </c>
      <c r="F14" s="138">
        <v>14000</v>
      </c>
      <c r="G14" s="138">
        <f>E14*F14</f>
        <v>743666000</v>
      </c>
      <c r="H14" s="138">
        <v>0</v>
      </c>
      <c r="I14" s="138">
        <v>0</v>
      </c>
      <c r="J14" s="29"/>
    </row>
    <row r="15" spans="1:27" ht="16.5" x14ac:dyDescent="0.25">
      <c r="A15" s="32"/>
      <c r="B15" s="36"/>
      <c r="C15" s="38" t="s">
        <v>144</v>
      </c>
      <c r="D15" s="137">
        <v>5</v>
      </c>
      <c r="E15" s="139">
        <f>'Unsold Inventory'!H18</f>
        <v>2196</v>
      </c>
      <c r="F15" s="139">
        <v>19000</v>
      </c>
      <c r="G15" s="138">
        <f t="shared" ref="G15:G16" si="3">E15*F15</f>
        <v>41724000</v>
      </c>
      <c r="H15" s="140">
        <v>0</v>
      </c>
      <c r="I15" s="140"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6.5" x14ac:dyDescent="0.25">
      <c r="A16" s="32"/>
      <c r="B16" s="36"/>
      <c r="C16" s="38" t="s">
        <v>145</v>
      </c>
      <c r="D16" s="137">
        <v>5</v>
      </c>
      <c r="E16" s="139">
        <f>'Unsold Inventory'!H8</f>
        <v>2206</v>
      </c>
      <c r="F16" s="139">
        <v>24000</v>
      </c>
      <c r="G16" s="138">
        <f t="shared" si="3"/>
        <v>52944000</v>
      </c>
      <c r="H16" s="140">
        <v>0</v>
      </c>
      <c r="I16" s="140"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12" ht="16.5" x14ac:dyDescent="0.25">
      <c r="A17" s="32"/>
      <c r="B17" s="36"/>
      <c r="C17" s="39" t="s">
        <v>11</v>
      </c>
      <c r="D17" s="141">
        <f>SUM(D14:D16)</f>
        <v>90</v>
      </c>
      <c r="E17" s="142">
        <f>SUM(E14:E16)</f>
        <v>57521</v>
      </c>
      <c r="F17" s="138"/>
      <c r="G17" s="138">
        <f>SUM(G14:G16)</f>
        <v>838334000</v>
      </c>
      <c r="H17" s="138">
        <f t="shared" ref="H17:I17" si="4">SUM(H14:H16)</f>
        <v>0</v>
      </c>
      <c r="I17" s="138">
        <f t="shared" si="4"/>
        <v>0</v>
      </c>
    </row>
    <row r="18" spans="1:12" ht="15.75" x14ac:dyDescent="0.25">
      <c r="A18" s="32"/>
      <c r="B18" s="36"/>
      <c r="C18" s="40" t="s">
        <v>12</v>
      </c>
      <c r="D18" s="143"/>
      <c r="E18" s="144"/>
      <c r="F18" s="144"/>
      <c r="G18" s="145">
        <f t="shared" ref="G18:I18" si="5">G17/10^7</f>
        <v>83.833399999999997</v>
      </c>
      <c r="H18" s="145">
        <f t="shared" si="5"/>
        <v>0</v>
      </c>
      <c r="I18" s="145">
        <f t="shared" si="5"/>
        <v>0</v>
      </c>
    </row>
    <row r="19" spans="1:12" ht="15.75" x14ac:dyDescent="0.25">
      <c r="A19" s="32"/>
      <c r="B19" s="32"/>
      <c r="C19" s="33"/>
      <c r="D19" s="134"/>
      <c r="E19" s="32"/>
      <c r="F19" s="32"/>
      <c r="G19" s="43">
        <f>G17/E17</f>
        <v>14574.398915178805</v>
      </c>
      <c r="H19" s="32"/>
      <c r="J19" s="19"/>
      <c r="K19" s="19"/>
      <c r="L19" s="20"/>
    </row>
    <row r="20" spans="1:12" ht="15.75" x14ac:dyDescent="0.25">
      <c r="A20" s="32"/>
      <c r="B20" s="32"/>
      <c r="C20" s="44"/>
      <c r="D20" s="45"/>
      <c r="E20" s="46"/>
      <c r="F20" s="29"/>
      <c r="G20" s="19"/>
      <c r="H20" s="19"/>
      <c r="I20" s="20"/>
    </row>
    <row r="21" spans="1:12" ht="16.5" x14ac:dyDescent="0.3">
      <c r="A21" s="32"/>
      <c r="B21" s="36"/>
      <c r="C21" s="40" t="s">
        <v>8</v>
      </c>
      <c r="D21" s="47" t="s">
        <v>35</v>
      </c>
      <c r="E21" s="48"/>
      <c r="G21" s="19"/>
      <c r="H21" s="19"/>
      <c r="I21" s="20"/>
    </row>
    <row r="22" spans="1:12" ht="16.5" x14ac:dyDescent="0.25">
      <c r="A22" s="32"/>
      <c r="B22" s="36"/>
      <c r="C22" s="49" t="s">
        <v>13</v>
      </c>
      <c r="D22" s="50">
        <f>G18</f>
        <v>83.833399999999997</v>
      </c>
      <c r="E22" s="51"/>
      <c r="G22" s="19"/>
      <c r="H22" s="19"/>
      <c r="I22" s="20"/>
    </row>
    <row r="23" spans="1:12" ht="16.5" x14ac:dyDescent="0.25">
      <c r="A23" s="32"/>
      <c r="B23" s="36"/>
      <c r="C23" s="52" t="s">
        <v>14</v>
      </c>
      <c r="D23" s="50">
        <f>F10</f>
        <v>66.762289500000009</v>
      </c>
      <c r="E23" s="51"/>
      <c r="G23" s="19"/>
      <c r="H23" s="19"/>
      <c r="I23" s="20"/>
    </row>
    <row r="24" spans="1:12" ht="16.5" x14ac:dyDescent="0.25">
      <c r="A24" s="32"/>
      <c r="B24" s="36"/>
      <c r="C24" s="49" t="s">
        <v>15</v>
      </c>
      <c r="D24" s="50">
        <f>D22-D23</f>
        <v>17.071110499999989</v>
      </c>
      <c r="E24" s="51"/>
      <c r="G24" s="19"/>
      <c r="H24" s="19"/>
      <c r="I24" s="20"/>
    </row>
    <row r="25" spans="1:12" ht="15.75" x14ac:dyDescent="0.25">
      <c r="A25" s="32"/>
      <c r="B25" s="36"/>
      <c r="C25" s="40"/>
      <c r="D25" s="41"/>
      <c r="E25" s="32"/>
      <c r="G25" s="19"/>
      <c r="H25" s="19"/>
      <c r="I25" s="20"/>
    </row>
    <row r="26" spans="1:12" ht="16.5" x14ac:dyDescent="0.25">
      <c r="A26" s="32"/>
      <c r="B26" s="36"/>
      <c r="C26" s="49" t="s">
        <v>16</v>
      </c>
      <c r="D26" s="41"/>
      <c r="E26" s="32"/>
      <c r="G26" s="19"/>
      <c r="H26" s="19"/>
      <c r="I26" s="20"/>
    </row>
    <row r="27" spans="1:12" ht="16.5" x14ac:dyDescent="0.25">
      <c r="A27" s="32"/>
      <c r="B27" s="36"/>
      <c r="C27" s="52" t="s">
        <v>17</v>
      </c>
      <c r="D27" s="41">
        <f>ROUND(D24*0.3,2)</f>
        <v>5.12</v>
      </c>
      <c r="E27" s="32"/>
      <c r="G27" s="19"/>
      <c r="H27" s="19"/>
      <c r="I27" s="20"/>
    </row>
    <row r="28" spans="1:12" ht="16.5" x14ac:dyDescent="0.25">
      <c r="A28" s="32"/>
      <c r="B28" s="36"/>
      <c r="C28" s="49" t="s">
        <v>18</v>
      </c>
      <c r="D28" s="50">
        <f>D24-D27</f>
        <v>11.951110499999988</v>
      </c>
      <c r="E28" s="51"/>
      <c r="G28" s="19"/>
      <c r="H28" s="19"/>
      <c r="I28" s="20"/>
    </row>
    <row r="29" spans="1:12" ht="16.5" x14ac:dyDescent="0.25">
      <c r="A29" s="32"/>
      <c r="B29" s="36"/>
      <c r="C29" s="53" t="s">
        <v>135</v>
      </c>
      <c r="D29" s="54">
        <f>PV(8%,4,0,-D28)</f>
        <v>8.7844229915691372</v>
      </c>
      <c r="E29" s="55"/>
      <c r="G29" s="19"/>
      <c r="H29" s="19"/>
      <c r="I29" s="20"/>
    </row>
    <row r="30" spans="1:12" ht="16.5" x14ac:dyDescent="0.25">
      <c r="A30" s="32"/>
      <c r="B30" s="36"/>
      <c r="C30" s="56" t="s">
        <v>19</v>
      </c>
      <c r="D30" s="41"/>
      <c r="E30" s="32"/>
      <c r="G30" s="19"/>
      <c r="H30" s="19"/>
      <c r="I30" s="20"/>
    </row>
    <row r="31" spans="1:12" ht="16.5" x14ac:dyDescent="0.25">
      <c r="A31" s="32"/>
      <c r="B31" s="36"/>
      <c r="C31" s="53" t="s">
        <v>20</v>
      </c>
      <c r="D31" s="42">
        <f>D10</f>
        <v>24.421285999999998</v>
      </c>
      <c r="E31" s="43"/>
      <c r="G31" s="19"/>
      <c r="H31" s="19"/>
      <c r="I31" s="20"/>
    </row>
    <row r="32" spans="1:12" ht="33" x14ac:dyDescent="0.25">
      <c r="A32" s="32"/>
      <c r="B32" s="36"/>
      <c r="C32" s="53" t="s">
        <v>21</v>
      </c>
      <c r="D32" s="41"/>
      <c r="E32" s="32"/>
      <c r="G32" s="19"/>
      <c r="H32" s="19"/>
      <c r="I32" s="20"/>
    </row>
    <row r="33" spans="1:11" ht="16.5" x14ac:dyDescent="0.25">
      <c r="A33" s="32"/>
      <c r="B33" s="36"/>
      <c r="C33" s="56" t="s">
        <v>22</v>
      </c>
      <c r="D33" s="42">
        <f>H18</f>
        <v>0</v>
      </c>
      <c r="E33" s="43"/>
      <c r="G33" s="19"/>
      <c r="H33" s="19"/>
      <c r="I33" s="20"/>
    </row>
    <row r="34" spans="1:11" ht="15.75" x14ac:dyDescent="0.25">
      <c r="A34" s="32"/>
      <c r="B34" s="36"/>
      <c r="C34" s="44"/>
      <c r="D34" s="41"/>
      <c r="E34" s="32"/>
      <c r="G34" s="19"/>
      <c r="H34" s="19"/>
      <c r="I34" s="20"/>
    </row>
    <row r="35" spans="1:11" ht="33" x14ac:dyDescent="0.25">
      <c r="A35" s="32"/>
      <c r="B35" s="36"/>
      <c r="C35" s="53" t="s">
        <v>23</v>
      </c>
      <c r="D35" s="57">
        <f>D29+D31-D33</f>
        <v>33.205708991569139</v>
      </c>
      <c r="E35" s="58"/>
      <c r="G35" s="19"/>
      <c r="H35" s="19"/>
      <c r="I35" s="20"/>
    </row>
    <row r="36" spans="1:11" ht="16.5" x14ac:dyDescent="0.25">
      <c r="A36" s="32"/>
      <c r="B36" s="36"/>
      <c r="C36" s="56" t="s">
        <v>24</v>
      </c>
      <c r="D36" s="57">
        <f>D35*0.9</f>
        <v>29.885138092412227</v>
      </c>
      <c r="E36" s="58"/>
      <c r="G36" s="19"/>
      <c r="H36" s="19"/>
      <c r="I36" s="20"/>
    </row>
    <row r="37" spans="1:11" ht="16.5" x14ac:dyDescent="0.25">
      <c r="A37" s="32"/>
      <c r="B37" s="36"/>
      <c r="C37" s="53" t="s">
        <v>25</v>
      </c>
      <c r="D37" s="57">
        <f>D35*0.8</f>
        <v>26.564567193255314</v>
      </c>
      <c r="E37" s="58">
        <f>D37*10^7</f>
        <v>265645671.93255314</v>
      </c>
      <c r="G37" s="19"/>
      <c r="H37" s="19"/>
      <c r="I37" s="20"/>
    </row>
    <row r="38" spans="1:11" ht="15" x14ac:dyDescent="0.25">
      <c r="C38" s="10"/>
      <c r="D38">
        <v>1953.9</v>
      </c>
      <c r="I38" s="19"/>
      <c r="J38" s="19"/>
      <c r="K38" s="20"/>
    </row>
    <row r="39" spans="1:11" ht="15" x14ac:dyDescent="0.25">
      <c r="C39" s="10"/>
      <c r="D39">
        <f>E37/D38</f>
        <v>135956.63643612934</v>
      </c>
      <c r="I39" s="19"/>
      <c r="J39" s="19"/>
      <c r="K39" s="20"/>
    </row>
    <row r="40" spans="1:11" ht="15" x14ac:dyDescent="0.25">
      <c r="C40" s="10"/>
      <c r="I40" s="19"/>
      <c r="J40" s="19"/>
      <c r="K40" s="20"/>
    </row>
    <row r="41" spans="1:11" ht="15" x14ac:dyDescent="0.25">
      <c r="C41" s="10"/>
      <c r="I41" s="19"/>
      <c r="J41" s="19"/>
      <c r="K41" s="20"/>
    </row>
    <row r="42" spans="1:11" ht="15" x14ac:dyDescent="0.25">
      <c r="C42" s="10"/>
      <c r="I42" s="19"/>
      <c r="J42" s="19"/>
      <c r="K42" s="20"/>
    </row>
    <row r="43" spans="1:11" ht="15" x14ac:dyDescent="0.25">
      <c r="C43" s="10"/>
      <c r="I43" s="19"/>
      <c r="J43" s="19"/>
      <c r="K43" s="20"/>
    </row>
    <row r="44" spans="1:11" ht="15" x14ac:dyDescent="0.25">
      <c r="C44" s="10"/>
      <c r="I44" s="19"/>
      <c r="J44" s="19"/>
      <c r="K44" s="20"/>
    </row>
    <row r="45" spans="1:11" ht="15" x14ac:dyDescent="0.25">
      <c r="C45" s="10"/>
      <c r="I45" s="19"/>
      <c r="J45" s="19"/>
      <c r="K45" s="20"/>
    </row>
    <row r="46" spans="1:11" ht="15" x14ac:dyDescent="0.25">
      <c r="C46" s="10"/>
      <c r="I46" s="19"/>
      <c r="J46" s="19"/>
      <c r="K46" s="20"/>
    </row>
    <row r="47" spans="1:11" ht="15" x14ac:dyDescent="0.25">
      <c r="C47" s="10"/>
      <c r="I47" s="19"/>
      <c r="J47" s="19"/>
      <c r="K47" s="20"/>
    </row>
    <row r="48" spans="1:11" ht="15" x14ac:dyDescent="0.25">
      <c r="C48" s="10"/>
      <c r="I48" s="19"/>
      <c r="J48" s="19"/>
      <c r="K48" s="20"/>
    </row>
    <row r="49" spans="3:11" ht="15" x14ac:dyDescent="0.25">
      <c r="C49" s="10"/>
      <c r="I49" s="19"/>
      <c r="J49" s="19"/>
      <c r="K49" s="20"/>
    </row>
    <row r="50" spans="3:11" ht="15" x14ac:dyDescent="0.25">
      <c r="C50" s="10"/>
      <c r="I50" s="19"/>
      <c r="J50" s="19"/>
      <c r="K50" s="20"/>
    </row>
    <row r="51" spans="3:11" ht="15" x14ac:dyDescent="0.25">
      <c r="C51" s="10"/>
      <c r="I51" s="19"/>
      <c r="J51" s="19"/>
      <c r="K51" s="20"/>
    </row>
    <row r="52" spans="3:11" ht="15" x14ac:dyDescent="0.25">
      <c r="C52" s="10"/>
      <c r="I52" s="19"/>
      <c r="J52" s="19"/>
      <c r="K52" s="20"/>
    </row>
    <row r="53" spans="3:11" ht="15" x14ac:dyDescent="0.25">
      <c r="C53" s="10"/>
      <c r="I53" s="19"/>
      <c r="J53" s="19"/>
      <c r="K53" s="20"/>
    </row>
    <row r="54" spans="3:11" ht="15" x14ac:dyDescent="0.25">
      <c r="C54" s="10"/>
      <c r="I54" s="19"/>
      <c r="J54" s="19"/>
      <c r="K54" s="20"/>
    </row>
    <row r="55" spans="3:11" ht="15" x14ac:dyDescent="0.25">
      <c r="C55" s="10"/>
      <c r="I55" s="19"/>
      <c r="J55" s="19"/>
      <c r="K55" s="20"/>
    </row>
    <row r="56" spans="3:11" ht="15" x14ac:dyDescent="0.25">
      <c r="C56" s="10"/>
      <c r="I56" s="19"/>
      <c r="J56" s="19"/>
      <c r="K56" s="20"/>
    </row>
    <row r="57" spans="3:11" ht="15" x14ac:dyDescent="0.25">
      <c r="C57" s="10"/>
      <c r="I57" s="19"/>
      <c r="J57" s="19"/>
      <c r="K57" s="20"/>
    </row>
    <row r="58" spans="3:11" ht="15" x14ac:dyDescent="0.25">
      <c r="C58" s="10"/>
      <c r="I58" s="19"/>
      <c r="J58" s="19"/>
      <c r="K58" s="20"/>
    </row>
    <row r="59" spans="3:11" ht="15" x14ac:dyDescent="0.25">
      <c r="C59" s="10"/>
      <c r="I59" s="19"/>
      <c r="J59" s="19"/>
      <c r="K59" s="20"/>
    </row>
    <row r="60" spans="3:11" ht="15" x14ac:dyDescent="0.25">
      <c r="C60" s="10"/>
      <c r="I60" s="19"/>
      <c r="J60" s="19"/>
      <c r="K60" s="20"/>
    </row>
    <row r="61" spans="3:11" ht="15" x14ac:dyDescent="0.25">
      <c r="C61" s="10"/>
      <c r="I61" s="19"/>
      <c r="J61" s="19"/>
      <c r="K61" s="20"/>
    </row>
    <row r="62" spans="3:11" ht="15" x14ac:dyDescent="0.25">
      <c r="C62" s="10"/>
      <c r="I62" s="19"/>
      <c r="J62" s="19"/>
      <c r="K62" s="20"/>
    </row>
    <row r="63" spans="3:11" ht="15" x14ac:dyDescent="0.25">
      <c r="C63" s="10"/>
      <c r="I63" s="19"/>
      <c r="J63" s="19"/>
      <c r="K63" s="20"/>
    </row>
    <row r="64" spans="3:11" ht="15" x14ac:dyDescent="0.25">
      <c r="C64" s="10"/>
      <c r="I64" s="19"/>
      <c r="J64" s="19"/>
      <c r="K64" s="20"/>
    </row>
    <row r="65" spans="3:11" ht="15" x14ac:dyDescent="0.25">
      <c r="C65" s="10"/>
      <c r="I65" s="19"/>
      <c r="J65" s="19"/>
      <c r="K65" s="20"/>
    </row>
    <row r="66" spans="3:11" ht="15" x14ac:dyDescent="0.25">
      <c r="C66" s="10"/>
      <c r="I66" s="19"/>
      <c r="J66" s="19"/>
      <c r="K66" s="20"/>
    </row>
    <row r="67" spans="3:11" ht="15" x14ac:dyDescent="0.25">
      <c r="C67" s="10"/>
      <c r="I67" s="19"/>
      <c r="J67" s="19"/>
      <c r="K67" s="20"/>
    </row>
    <row r="68" spans="3:11" ht="15" x14ac:dyDescent="0.25">
      <c r="C68" s="10"/>
      <c r="I68" s="19"/>
      <c r="J68" s="19"/>
      <c r="K68" s="20"/>
    </row>
    <row r="69" spans="3:11" ht="15" x14ac:dyDescent="0.25">
      <c r="C69" s="10"/>
      <c r="I69" s="19"/>
      <c r="J69" s="19"/>
      <c r="K69" s="20"/>
    </row>
    <row r="70" spans="3:11" ht="15" x14ac:dyDescent="0.25">
      <c r="C70" s="10"/>
      <c r="I70" s="19"/>
      <c r="J70" s="19"/>
      <c r="K70" s="20"/>
    </row>
    <row r="71" spans="3:11" ht="15" x14ac:dyDescent="0.25">
      <c r="C71" s="10"/>
      <c r="I71" s="19"/>
      <c r="J71" s="19"/>
      <c r="K71" s="20"/>
    </row>
    <row r="72" spans="3:11" ht="15" x14ac:dyDescent="0.25">
      <c r="C72" s="10"/>
      <c r="I72" s="19"/>
      <c r="J72" s="19"/>
      <c r="K72" s="20"/>
    </row>
    <row r="73" spans="3:11" ht="15" x14ac:dyDescent="0.25">
      <c r="C73" s="10"/>
      <c r="I73" s="19"/>
      <c r="J73" s="19"/>
      <c r="K73" s="20"/>
    </row>
    <row r="74" spans="3:11" ht="15" x14ac:dyDescent="0.25">
      <c r="C74" s="10"/>
      <c r="I74" s="19"/>
      <c r="J74" s="19"/>
      <c r="K74" s="20"/>
    </row>
    <row r="75" spans="3:11" ht="15" x14ac:dyDescent="0.25">
      <c r="C75" s="10"/>
      <c r="I75" s="19"/>
      <c r="J75" s="19"/>
      <c r="K75" s="20"/>
    </row>
    <row r="76" spans="3:11" ht="15" x14ac:dyDescent="0.25">
      <c r="C76" s="10"/>
      <c r="I76" s="19"/>
      <c r="J76" s="19"/>
      <c r="K76" s="20"/>
    </row>
    <row r="77" spans="3:11" ht="15" x14ac:dyDescent="0.25">
      <c r="C77" s="10"/>
      <c r="I77" s="19"/>
      <c r="J77" s="19"/>
      <c r="K77" s="20"/>
    </row>
    <row r="78" spans="3:11" ht="15" x14ac:dyDescent="0.25">
      <c r="C78" s="10"/>
      <c r="I78" s="19"/>
      <c r="J78" s="19"/>
      <c r="K78" s="20"/>
    </row>
    <row r="79" spans="3:11" ht="15" x14ac:dyDescent="0.25">
      <c r="C79" s="10"/>
      <c r="I79" s="19"/>
      <c r="J79" s="19"/>
      <c r="K79" s="20"/>
    </row>
    <row r="80" spans="3:11" ht="15" x14ac:dyDescent="0.25">
      <c r="C80" s="10"/>
      <c r="I80" s="19"/>
      <c r="J80" s="19"/>
      <c r="K80" s="20"/>
    </row>
    <row r="81" spans="3:11" ht="15" x14ac:dyDescent="0.25">
      <c r="C81" s="10"/>
      <c r="I81" s="19"/>
      <c r="J81" s="19"/>
      <c r="K81" s="20"/>
    </row>
    <row r="82" spans="3:11" ht="15" x14ac:dyDescent="0.25">
      <c r="C82" s="10"/>
      <c r="I82" s="19"/>
      <c r="J82" s="19"/>
      <c r="K82" s="20"/>
    </row>
    <row r="83" spans="3:11" ht="15" x14ac:dyDescent="0.25">
      <c r="C83" s="10"/>
      <c r="I83" s="19"/>
      <c r="J83" s="19"/>
      <c r="K83" s="20"/>
    </row>
    <row r="84" spans="3:11" ht="15" x14ac:dyDescent="0.25">
      <c r="C84" s="10"/>
      <c r="I84" s="19"/>
      <c r="J84" s="19"/>
      <c r="K84" s="20"/>
    </row>
    <row r="85" spans="3:11" ht="15" x14ac:dyDescent="0.25">
      <c r="C85" s="10"/>
      <c r="I85" s="19"/>
      <c r="J85" s="19"/>
      <c r="K85" s="20"/>
    </row>
    <row r="86" spans="3:11" ht="15" x14ac:dyDescent="0.25">
      <c r="C86" s="10"/>
      <c r="I86" s="19"/>
      <c r="J86" s="19"/>
      <c r="K86" s="20"/>
    </row>
    <row r="87" spans="3:11" ht="15" x14ac:dyDescent="0.25">
      <c r="C87" s="10"/>
      <c r="I87" s="19"/>
      <c r="J87" s="19"/>
      <c r="K87" s="20"/>
    </row>
    <row r="88" spans="3:11" ht="15" x14ac:dyDescent="0.25">
      <c r="C88" s="10"/>
      <c r="I88" s="19"/>
      <c r="J88" s="19"/>
      <c r="K88" s="20"/>
    </row>
    <row r="89" spans="3:11" ht="15" x14ac:dyDescent="0.25">
      <c r="C89" s="10"/>
      <c r="I89" s="19"/>
      <c r="J89" s="19"/>
      <c r="K89" s="20"/>
    </row>
    <row r="90" spans="3:11" ht="15" x14ac:dyDescent="0.25">
      <c r="C90" s="10"/>
      <c r="I90" s="19"/>
      <c r="J90" s="19"/>
      <c r="K90" s="20"/>
    </row>
    <row r="91" spans="3:11" ht="15" x14ac:dyDescent="0.25">
      <c r="C91" s="10"/>
      <c r="I91" s="19"/>
      <c r="J91" s="19"/>
      <c r="K91" s="20"/>
    </row>
    <row r="92" spans="3:11" ht="15" x14ac:dyDescent="0.25">
      <c r="C92" s="10"/>
      <c r="I92" s="19"/>
      <c r="J92" s="19"/>
      <c r="K92" s="20"/>
    </row>
    <row r="93" spans="3:11" ht="15" x14ac:dyDescent="0.25">
      <c r="C93" s="10"/>
      <c r="I93" s="19"/>
      <c r="J93" s="19"/>
      <c r="K93" s="20"/>
    </row>
    <row r="94" spans="3:11" ht="15" x14ac:dyDescent="0.25">
      <c r="C94" s="10"/>
      <c r="I94" s="19"/>
      <c r="J94" s="19"/>
      <c r="K94" s="20"/>
    </row>
    <row r="95" spans="3:11" ht="15" x14ac:dyDescent="0.25">
      <c r="C95" s="10"/>
      <c r="I95" s="19"/>
      <c r="J95" s="19"/>
      <c r="K95" s="20"/>
    </row>
    <row r="96" spans="3:11" ht="15" x14ac:dyDescent="0.25">
      <c r="C96" s="10"/>
      <c r="I96" s="19"/>
      <c r="J96" s="19"/>
      <c r="K96" s="20"/>
    </row>
    <row r="97" spans="3:11" ht="15" x14ac:dyDescent="0.25">
      <c r="C97" s="10"/>
      <c r="I97" s="19"/>
      <c r="J97" s="19"/>
      <c r="K97" s="20"/>
    </row>
    <row r="98" spans="3:11" ht="15" x14ac:dyDescent="0.25">
      <c r="C98" s="10"/>
      <c r="I98" s="19"/>
      <c r="J98" s="19"/>
      <c r="K98" s="20"/>
    </row>
    <row r="99" spans="3:11" ht="15" x14ac:dyDescent="0.25">
      <c r="C99" s="10"/>
      <c r="I99" s="19"/>
      <c r="J99" s="19"/>
      <c r="K99" s="20"/>
    </row>
    <row r="100" spans="3:11" ht="15" x14ac:dyDescent="0.25">
      <c r="C100" s="10"/>
      <c r="I100" s="19"/>
      <c r="J100" s="19"/>
      <c r="K100" s="20"/>
    </row>
    <row r="101" spans="3:11" ht="15" x14ac:dyDescent="0.25">
      <c r="C101" s="10"/>
      <c r="I101" s="19"/>
      <c r="J101" s="19"/>
      <c r="K101" s="20"/>
    </row>
    <row r="102" spans="3:11" ht="15" x14ac:dyDescent="0.25">
      <c r="C102" s="10"/>
      <c r="I102" s="19"/>
      <c r="J102" s="19"/>
      <c r="K102" s="20"/>
    </row>
    <row r="103" spans="3:11" ht="15" x14ac:dyDescent="0.25">
      <c r="C103" s="10"/>
      <c r="I103" s="19"/>
      <c r="J103" s="19"/>
      <c r="K103" s="20"/>
    </row>
    <row r="104" spans="3:11" ht="15" x14ac:dyDescent="0.25">
      <c r="C104" s="10"/>
      <c r="I104" s="19"/>
      <c r="J104" s="19"/>
      <c r="K104" s="20"/>
    </row>
    <row r="105" spans="3:11" ht="15" x14ac:dyDescent="0.25">
      <c r="C105" s="10"/>
      <c r="I105" s="19"/>
      <c r="J105" s="19"/>
      <c r="K105" s="20"/>
    </row>
    <row r="106" spans="3:11" ht="15" x14ac:dyDescent="0.25">
      <c r="C106" s="10"/>
      <c r="I106" s="19"/>
      <c r="J106" s="19"/>
      <c r="K106" s="20"/>
    </row>
    <row r="107" spans="3:11" ht="15" x14ac:dyDescent="0.25">
      <c r="C107" s="10"/>
      <c r="I107" s="19"/>
      <c r="J107" s="19"/>
      <c r="K107" s="20"/>
    </row>
    <row r="108" spans="3:11" ht="15" x14ac:dyDescent="0.25">
      <c r="C108" s="10"/>
      <c r="I108" s="19"/>
      <c r="J108" s="19"/>
      <c r="K108" s="20"/>
    </row>
    <row r="109" spans="3:11" ht="15" x14ac:dyDescent="0.25">
      <c r="C109" s="10"/>
      <c r="I109" s="19"/>
      <c r="J109" s="19"/>
      <c r="K109" s="20"/>
    </row>
    <row r="110" spans="3:11" ht="15" x14ac:dyDescent="0.25">
      <c r="C110" s="10"/>
      <c r="I110" s="19"/>
      <c r="J110" s="19"/>
      <c r="K110" s="20"/>
    </row>
    <row r="111" spans="3:11" ht="15" x14ac:dyDescent="0.25">
      <c r="C111" s="10"/>
      <c r="I111" s="19"/>
      <c r="J111" s="19"/>
      <c r="K111" s="20"/>
    </row>
    <row r="112" spans="3:11" ht="15" x14ac:dyDescent="0.25">
      <c r="C112" s="10"/>
      <c r="I112" s="19"/>
      <c r="J112" s="19"/>
      <c r="K112" s="20"/>
    </row>
    <row r="113" spans="3:11" ht="15" x14ac:dyDescent="0.25">
      <c r="C113" s="10"/>
      <c r="I113" s="19"/>
      <c r="J113" s="19"/>
      <c r="K113" s="20"/>
    </row>
    <row r="114" spans="3:11" ht="15" x14ac:dyDescent="0.25">
      <c r="C114" s="10"/>
      <c r="I114" s="19"/>
      <c r="J114" s="19"/>
      <c r="K114" s="20"/>
    </row>
    <row r="115" spans="3:11" ht="15" x14ac:dyDescent="0.25">
      <c r="C115" s="10"/>
      <c r="I115" s="19"/>
      <c r="J115" s="19"/>
      <c r="K115" s="20"/>
    </row>
    <row r="116" spans="3:11" ht="15" x14ac:dyDescent="0.25">
      <c r="C116" s="10"/>
      <c r="I116" s="19"/>
      <c r="J116" s="19"/>
      <c r="K116" s="20"/>
    </row>
    <row r="117" spans="3:11" ht="15" x14ac:dyDescent="0.25">
      <c r="C117" s="10"/>
      <c r="I117" s="19"/>
      <c r="J117" s="19"/>
      <c r="K117" s="20"/>
    </row>
    <row r="118" spans="3:11" ht="15" x14ac:dyDescent="0.25">
      <c r="C118" s="10"/>
      <c r="I118" s="19"/>
      <c r="J118" s="19"/>
      <c r="K118" s="20"/>
    </row>
    <row r="119" spans="3:11" ht="15" x14ac:dyDescent="0.25">
      <c r="C119" s="10"/>
      <c r="I119" s="19"/>
      <c r="J119" s="19"/>
      <c r="K119" s="20"/>
    </row>
    <row r="120" spans="3:11" ht="15" x14ac:dyDescent="0.25">
      <c r="C120" s="10"/>
      <c r="I120" s="19"/>
      <c r="J120" s="19"/>
      <c r="K120" s="20"/>
    </row>
    <row r="121" spans="3:11" ht="15" x14ac:dyDescent="0.25">
      <c r="C121" s="10"/>
      <c r="I121" s="19"/>
      <c r="J121" s="19"/>
      <c r="K121" s="20"/>
    </row>
    <row r="122" spans="3:11" ht="15" x14ac:dyDescent="0.25">
      <c r="C122" s="10"/>
      <c r="I122" s="19"/>
      <c r="J122" s="19"/>
      <c r="K122" s="20"/>
    </row>
    <row r="123" spans="3:11" ht="15" x14ac:dyDescent="0.25">
      <c r="C123" s="10"/>
      <c r="I123" s="19"/>
      <c r="J123" s="19"/>
      <c r="K123" s="20"/>
    </row>
    <row r="124" spans="3:11" ht="15" x14ac:dyDescent="0.25">
      <c r="C124" s="10"/>
      <c r="I124" s="19"/>
      <c r="J124" s="19"/>
      <c r="K124" s="20"/>
    </row>
    <row r="125" spans="3:11" ht="15" x14ac:dyDescent="0.25">
      <c r="C125" s="10"/>
      <c r="I125" s="19"/>
      <c r="J125" s="19"/>
      <c r="K125" s="20"/>
    </row>
    <row r="126" spans="3:11" ht="15" x14ac:dyDescent="0.25">
      <c r="C126" s="10"/>
      <c r="I126" s="19"/>
      <c r="J126" s="19"/>
      <c r="K126" s="20"/>
    </row>
    <row r="127" spans="3:11" ht="15" x14ac:dyDescent="0.25">
      <c r="C127" s="10"/>
      <c r="I127" s="19"/>
      <c r="J127" s="19"/>
      <c r="K127" s="20"/>
    </row>
    <row r="128" spans="3:11" ht="15" x14ac:dyDescent="0.25">
      <c r="C128" s="10"/>
      <c r="I128" s="19"/>
      <c r="J128" s="19"/>
      <c r="K128" s="20"/>
    </row>
    <row r="129" spans="3:11" ht="15" x14ac:dyDescent="0.25">
      <c r="C129" s="10"/>
      <c r="I129" s="19"/>
      <c r="J129" s="19"/>
      <c r="K129" s="20"/>
    </row>
    <row r="130" spans="3:11" ht="15" x14ac:dyDescent="0.25">
      <c r="C130" s="10"/>
      <c r="I130" s="19"/>
      <c r="J130" s="19"/>
      <c r="K130" s="20"/>
    </row>
    <row r="131" spans="3:11" ht="15" x14ac:dyDescent="0.25">
      <c r="C131" s="10"/>
      <c r="I131" s="19"/>
      <c r="J131" s="19"/>
      <c r="K131" s="20"/>
    </row>
    <row r="132" spans="3:11" ht="15" x14ac:dyDescent="0.25">
      <c r="C132" s="10"/>
      <c r="I132" s="19"/>
      <c r="J132" s="19"/>
      <c r="K132" s="20"/>
    </row>
    <row r="133" spans="3:11" ht="15" x14ac:dyDescent="0.25">
      <c r="C133" s="10"/>
      <c r="I133" s="19"/>
      <c r="J133" s="19"/>
      <c r="K133" s="20"/>
    </row>
    <row r="134" spans="3:11" ht="15" x14ac:dyDescent="0.25">
      <c r="C134" s="10"/>
      <c r="I134" s="19"/>
      <c r="J134" s="19"/>
      <c r="K134" s="20"/>
    </row>
    <row r="135" spans="3:11" ht="15" x14ac:dyDescent="0.25">
      <c r="C135" s="10"/>
      <c r="I135" s="19"/>
      <c r="J135" s="19"/>
      <c r="K135" s="20"/>
    </row>
    <row r="136" spans="3:11" ht="15" x14ac:dyDescent="0.25">
      <c r="C136" s="10"/>
      <c r="I136" s="19"/>
      <c r="J136" s="19"/>
      <c r="K136" s="20"/>
    </row>
    <row r="137" spans="3:11" ht="15" x14ac:dyDescent="0.25">
      <c r="C137" s="10"/>
      <c r="I137" s="19"/>
      <c r="J137" s="19"/>
      <c r="K137" s="20"/>
    </row>
    <row r="138" spans="3:11" ht="15" x14ac:dyDescent="0.25">
      <c r="C138" s="10"/>
      <c r="I138" s="19"/>
      <c r="J138" s="19"/>
      <c r="K138" s="20"/>
    </row>
    <row r="139" spans="3:11" ht="15" x14ac:dyDescent="0.25">
      <c r="C139" s="10"/>
      <c r="I139" s="19"/>
      <c r="J139" s="19"/>
      <c r="K139" s="20"/>
    </row>
    <row r="140" spans="3:11" ht="15" x14ac:dyDescent="0.25">
      <c r="C140" s="10"/>
      <c r="I140" s="19"/>
      <c r="J140" s="19"/>
      <c r="K140" s="20"/>
    </row>
    <row r="141" spans="3:11" ht="15" x14ac:dyDescent="0.25">
      <c r="C141" s="10"/>
      <c r="I141" s="19"/>
      <c r="J141" s="19"/>
      <c r="K141" s="20"/>
    </row>
    <row r="142" spans="3:11" ht="15" x14ac:dyDescent="0.25">
      <c r="C142" s="10"/>
      <c r="I142" s="19"/>
      <c r="J142" s="19"/>
      <c r="K142" s="20"/>
    </row>
    <row r="143" spans="3:11" ht="15" x14ac:dyDescent="0.25">
      <c r="C143" s="10"/>
      <c r="I143" s="19"/>
      <c r="J143" s="19"/>
      <c r="K143" s="20"/>
    </row>
    <row r="144" spans="3:11" ht="15" x14ac:dyDescent="0.25">
      <c r="C144" s="10"/>
      <c r="I144" s="19"/>
      <c r="J144" s="19"/>
      <c r="K144" s="20"/>
    </row>
    <row r="145" spans="3:12" ht="15" x14ac:dyDescent="0.25">
      <c r="C145" s="10"/>
      <c r="I145" s="19"/>
      <c r="J145" s="19"/>
      <c r="K145" s="20"/>
    </row>
    <row r="146" spans="3:12" ht="15" x14ac:dyDescent="0.25">
      <c r="C146" s="10"/>
      <c r="I146" s="19"/>
      <c r="J146" s="19"/>
      <c r="K146" s="20"/>
    </row>
    <row r="147" spans="3:12" ht="15" x14ac:dyDescent="0.25">
      <c r="C147" s="10"/>
      <c r="I147" s="19"/>
      <c r="J147" s="19"/>
      <c r="K147" s="20"/>
    </row>
    <row r="148" spans="3:12" ht="15" x14ac:dyDescent="0.25">
      <c r="C148" s="10"/>
      <c r="D148" s="10"/>
      <c r="J148" s="19"/>
      <c r="K148" s="19"/>
      <c r="L148" s="20"/>
    </row>
    <row r="149" spans="3:12" ht="15" x14ac:dyDescent="0.25">
      <c r="C149" s="10"/>
      <c r="D149" s="10"/>
      <c r="J149" s="19"/>
      <c r="K149" s="19"/>
      <c r="L149" s="20"/>
    </row>
    <row r="150" spans="3:12" ht="15" x14ac:dyDescent="0.25">
      <c r="C150" s="10"/>
      <c r="D150" s="10"/>
      <c r="J150" s="19"/>
      <c r="K150" s="19"/>
      <c r="L150" s="20"/>
    </row>
    <row r="151" spans="3:12" ht="15" x14ac:dyDescent="0.25">
      <c r="C151" s="10"/>
      <c r="D151" s="10"/>
      <c r="J151" s="19"/>
      <c r="K151" s="19"/>
      <c r="L151" s="20"/>
    </row>
    <row r="152" spans="3:12" ht="15" x14ac:dyDescent="0.25">
      <c r="C152" s="10"/>
      <c r="D152" s="10"/>
      <c r="J152" s="19"/>
      <c r="K152" s="19"/>
      <c r="L152" s="20"/>
    </row>
    <row r="153" spans="3:12" ht="15" x14ac:dyDescent="0.25">
      <c r="C153" s="10"/>
      <c r="D153" s="10"/>
      <c r="J153" s="19"/>
      <c r="K153" s="19"/>
      <c r="L153" s="20"/>
    </row>
    <row r="154" spans="3:12" ht="15" x14ac:dyDescent="0.25">
      <c r="C154" s="10"/>
      <c r="D154" s="10"/>
      <c r="J154" s="19"/>
      <c r="K154" s="19"/>
      <c r="L154" s="20"/>
    </row>
    <row r="155" spans="3:12" ht="15" x14ac:dyDescent="0.25">
      <c r="C155" s="10"/>
      <c r="D155" s="10"/>
      <c r="J155" s="19"/>
      <c r="K155" s="19"/>
      <c r="L155" s="20"/>
    </row>
    <row r="156" spans="3:12" ht="15" x14ac:dyDescent="0.25">
      <c r="C156" s="10"/>
      <c r="D156" s="10"/>
      <c r="J156" s="19"/>
      <c r="K156" s="19"/>
      <c r="L156" s="20"/>
    </row>
    <row r="157" spans="3:12" ht="15" x14ac:dyDescent="0.25">
      <c r="C157" s="10"/>
      <c r="D157" s="10"/>
      <c r="J157" s="19"/>
      <c r="K157" s="19"/>
      <c r="L157" s="20"/>
    </row>
    <row r="158" spans="3:12" ht="15" x14ac:dyDescent="0.25">
      <c r="C158" s="10"/>
      <c r="D158" s="10"/>
      <c r="J158" s="19"/>
      <c r="K158" s="19"/>
      <c r="L158" s="20"/>
    </row>
    <row r="159" spans="3:12" ht="15" x14ac:dyDescent="0.25">
      <c r="C159" s="10"/>
      <c r="D159" s="10"/>
      <c r="J159" s="19"/>
      <c r="K159" s="19"/>
      <c r="L159" s="20"/>
    </row>
    <row r="160" spans="3:12" ht="15" x14ac:dyDescent="0.25">
      <c r="C160" s="10"/>
      <c r="D160" s="10"/>
      <c r="J160" s="19"/>
      <c r="K160" s="19"/>
      <c r="L160" s="20"/>
    </row>
    <row r="161" spans="3:12" ht="15" x14ac:dyDescent="0.25">
      <c r="C161" s="10"/>
      <c r="D161" s="10"/>
      <c r="J161" s="19"/>
      <c r="K161" s="19"/>
      <c r="L161" s="20"/>
    </row>
    <row r="162" spans="3:12" ht="15" x14ac:dyDescent="0.25">
      <c r="C162" s="10"/>
      <c r="D162" s="10"/>
      <c r="J162" s="19"/>
      <c r="K162" s="19"/>
      <c r="L162" s="20"/>
    </row>
    <row r="163" spans="3:12" ht="15" x14ac:dyDescent="0.25">
      <c r="C163" s="10"/>
      <c r="D163" s="10"/>
      <c r="J163" s="19"/>
      <c r="K163" s="19"/>
      <c r="L163" s="20"/>
    </row>
    <row r="164" spans="3:12" ht="15" x14ac:dyDescent="0.25">
      <c r="C164" s="10"/>
      <c r="D164" s="10"/>
      <c r="J164" s="19"/>
      <c r="K164" s="19"/>
      <c r="L164" s="20"/>
    </row>
    <row r="165" spans="3:12" ht="15" x14ac:dyDescent="0.25">
      <c r="C165" s="10"/>
      <c r="D165" s="10"/>
      <c r="J165" s="19"/>
      <c r="K165" s="19"/>
      <c r="L165" s="20"/>
    </row>
    <row r="166" spans="3:12" ht="15" x14ac:dyDescent="0.25">
      <c r="C166" s="10"/>
      <c r="D166" s="10"/>
      <c r="J166" s="19"/>
      <c r="K166" s="19"/>
      <c r="L166" s="20"/>
    </row>
    <row r="167" spans="3:12" ht="15" x14ac:dyDescent="0.25">
      <c r="C167" s="10"/>
      <c r="D167" s="10"/>
      <c r="J167" s="19"/>
      <c r="K167" s="19"/>
      <c r="L167" s="20"/>
    </row>
    <row r="168" spans="3:12" ht="15" x14ac:dyDescent="0.25">
      <c r="C168" s="10"/>
      <c r="D168" s="10"/>
      <c r="J168" s="19"/>
      <c r="K168" s="19"/>
      <c r="L168" s="20"/>
    </row>
    <row r="169" spans="3:12" ht="15" x14ac:dyDescent="0.25">
      <c r="C169" s="10"/>
      <c r="D169" s="10"/>
      <c r="J169" s="19"/>
      <c r="K169" s="19"/>
      <c r="L169" s="20"/>
    </row>
    <row r="170" spans="3:12" ht="15" x14ac:dyDescent="0.25">
      <c r="C170" s="10"/>
      <c r="D170" s="10"/>
      <c r="J170" s="19"/>
      <c r="K170" s="19"/>
      <c r="L170" s="20"/>
    </row>
    <row r="171" spans="3:12" ht="15" x14ac:dyDescent="0.25">
      <c r="C171" s="10"/>
      <c r="D171" s="10"/>
      <c r="J171" s="19"/>
      <c r="K171" s="19"/>
      <c r="L171" s="20"/>
    </row>
    <row r="172" spans="3:12" ht="15" x14ac:dyDescent="0.25">
      <c r="C172" s="10"/>
      <c r="D172" s="10"/>
      <c r="J172" s="19"/>
      <c r="K172" s="19"/>
      <c r="L172" s="20"/>
    </row>
    <row r="173" spans="3:12" ht="15" x14ac:dyDescent="0.25">
      <c r="C173" s="10"/>
      <c r="D173" s="10"/>
      <c r="J173" s="19"/>
      <c r="K173" s="19"/>
      <c r="L173" s="20"/>
    </row>
    <row r="174" spans="3:12" ht="15" x14ac:dyDescent="0.25">
      <c r="C174" s="10"/>
      <c r="D174" s="10"/>
      <c r="J174" s="19"/>
      <c r="K174" s="19"/>
      <c r="L174" s="20"/>
    </row>
    <row r="175" spans="3:12" ht="15" x14ac:dyDescent="0.25">
      <c r="C175" s="10"/>
      <c r="D175" s="10"/>
      <c r="J175" s="19"/>
      <c r="K175" s="19"/>
      <c r="L175" s="20"/>
    </row>
    <row r="176" spans="3:12" ht="15" x14ac:dyDescent="0.25">
      <c r="C176" s="10"/>
      <c r="D176" s="10"/>
      <c r="J176" s="19"/>
      <c r="K176" s="19"/>
      <c r="L176" s="20"/>
    </row>
    <row r="177" spans="3:12" ht="15" x14ac:dyDescent="0.25">
      <c r="C177" s="10"/>
      <c r="D177" s="10"/>
      <c r="J177" s="19"/>
      <c r="K177" s="19"/>
      <c r="L177" s="20"/>
    </row>
    <row r="178" spans="3:12" ht="15" x14ac:dyDescent="0.25">
      <c r="C178" s="10"/>
      <c r="D178" s="10"/>
      <c r="J178" s="19"/>
      <c r="K178" s="19"/>
      <c r="L178" s="20"/>
    </row>
    <row r="179" spans="3:12" ht="15" x14ac:dyDescent="0.25">
      <c r="C179" s="10"/>
      <c r="D179" s="10"/>
      <c r="J179" s="19"/>
      <c r="K179" s="19"/>
      <c r="L179" s="20"/>
    </row>
    <row r="180" spans="3:12" ht="15" x14ac:dyDescent="0.25">
      <c r="C180" s="10"/>
      <c r="D180" s="10"/>
      <c r="J180" s="19"/>
      <c r="K180" s="19"/>
      <c r="L180" s="20"/>
    </row>
    <row r="181" spans="3:12" ht="15" x14ac:dyDescent="0.25">
      <c r="C181" s="10"/>
      <c r="D181" s="10"/>
      <c r="J181" s="19"/>
      <c r="K181" s="19"/>
      <c r="L181" s="20"/>
    </row>
    <row r="182" spans="3:12" ht="15" x14ac:dyDescent="0.25">
      <c r="C182" s="10"/>
      <c r="D182" s="10"/>
      <c r="J182" s="19"/>
      <c r="K182" s="19"/>
      <c r="L182" s="20"/>
    </row>
    <row r="183" spans="3:12" ht="15" x14ac:dyDescent="0.25">
      <c r="C183" s="10"/>
      <c r="D183" s="10"/>
      <c r="J183" s="19"/>
      <c r="K183" s="19"/>
      <c r="L183" s="20"/>
    </row>
    <row r="184" spans="3:12" ht="15" x14ac:dyDescent="0.25">
      <c r="C184" s="10"/>
      <c r="D184" s="10"/>
      <c r="J184" s="19"/>
      <c r="K184" s="19"/>
      <c r="L184" s="20"/>
    </row>
    <row r="185" spans="3:12" ht="15" x14ac:dyDescent="0.25">
      <c r="C185" s="10"/>
      <c r="D185" s="10"/>
      <c r="J185" s="19"/>
      <c r="K185" s="19"/>
      <c r="L185" s="20"/>
    </row>
    <row r="186" spans="3:12" ht="15" x14ac:dyDescent="0.25">
      <c r="C186" s="10"/>
      <c r="D186" s="10"/>
      <c r="J186" s="19"/>
      <c r="K186" s="19"/>
      <c r="L186" s="20"/>
    </row>
    <row r="187" spans="3:12" ht="15" x14ac:dyDescent="0.25">
      <c r="C187" s="10"/>
      <c r="D187" s="10"/>
      <c r="J187" s="19"/>
      <c r="K187" s="19"/>
      <c r="L187" s="20"/>
    </row>
    <row r="188" spans="3:12" ht="15" x14ac:dyDescent="0.25">
      <c r="C188" s="10"/>
      <c r="D188" s="10"/>
      <c r="J188" s="19"/>
      <c r="K188" s="19"/>
      <c r="L188" s="20"/>
    </row>
    <row r="189" spans="3:12" ht="15" x14ac:dyDescent="0.25">
      <c r="C189" s="10"/>
      <c r="D189" s="10"/>
      <c r="J189" s="19"/>
      <c r="K189" s="19"/>
      <c r="L189" s="20"/>
    </row>
    <row r="190" spans="3:12" ht="15" x14ac:dyDescent="0.25">
      <c r="C190" s="10"/>
      <c r="D190" s="10"/>
      <c r="J190" s="19"/>
      <c r="K190" s="19"/>
      <c r="L190" s="20"/>
    </row>
    <row r="191" spans="3:12" ht="15" x14ac:dyDescent="0.25">
      <c r="C191" s="10"/>
      <c r="D191" s="10"/>
      <c r="J191" s="19"/>
      <c r="K191" s="19"/>
      <c r="L191" s="20"/>
    </row>
    <row r="192" spans="3:12" ht="15" x14ac:dyDescent="0.25">
      <c r="C192" s="10"/>
      <c r="D192" s="10"/>
      <c r="J192" s="19"/>
      <c r="K192" s="19"/>
      <c r="L192" s="20"/>
    </row>
    <row r="193" spans="3:12" ht="15" x14ac:dyDescent="0.25">
      <c r="C193" s="10"/>
      <c r="D193" s="10"/>
      <c r="J193" s="19"/>
      <c r="K193" s="19"/>
      <c r="L193" s="20"/>
    </row>
    <row r="194" spans="3:12" ht="15" x14ac:dyDescent="0.25">
      <c r="C194" s="10"/>
      <c r="D194" s="10"/>
      <c r="J194" s="19"/>
      <c r="K194" s="19"/>
      <c r="L194" s="20"/>
    </row>
    <row r="195" spans="3:12" ht="15" x14ac:dyDescent="0.25">
      <c r="C195" s="10"/>
      <c r="D195" s="10"/>
      <c r="J195" s="19"/>
      <c r="K195" s="19"/>
      <c r="L195" s="20"/>
    </row>
    <row r="196" spans="3:12" ht="15" x14ac:dyDescent="0.25">
      <c r="C196" s="10"/>
      <c r="D196" s="10"/>
      <c r="J196" s="19"/>
      <c r="K196" s="19"/>
      <c r="L196" s="20"/>
    </row>
    <row r="197" spans="3:12" ht="15" x14ac:dyDescent="0.25">
      <c r="C197" s="10"/>
      <c r="D197" s="10"/>
      <c r="J197" s="19"/>
      <c r="K197" s="19"/>
      <c r="L197" s="20"/>
    </row>
    <row r="198" spans="3:12" ht="15" x14ac:dyDescent="0.25">
      <c r="C198" s="10"/>
      <c r="D198" s="10"/>
      <c r="J198" s="19"/>
      <c r="K198" s="19"/>
      <c r="L198" s="20"/>
    </row>
    <row r="199" spans="3:12" ht="15" x14ac:dyDescent="0.25">
      <c r="C199" s="10"/>
      <c r="D199" s="10"/>
      <c r="J199" s="19"/>
      <c r="K199" s="19"/>
      <c r="L199" s="20"/>
    </row>
    <row r="200" spans="3:12" ht="15" x14ac:dyDescent="0.25">
      <c r="C200" s="10"/>
      <c r="D200" s="10"/>
      <c r="J200" s="19"/>
      <c r="K200" s="19"/>
      <c r="L200" s="20"/>
    </row>
    <row r="201" spans="3:12" ht="15" x14ac:dyDescent="0.25">
      <c r="C201" s="10"/>
      <c r="D201" s="10"/>
      <c r="J201" s="19"/>
      <c r="K201" s="19"/>
      <c r="L201" s="20"/>
    </row>
    <row r="202" spans="3:12" ht="15" x14ac:dyDescent="0.25">
      <c r="C202" s="10"/>
      <c r="D202" s="10"/>
      <c r="J202" s="19"/>
      <c r="K202" s="19"/>
      <c r="L202" s="20"/>
    </row>
    <row r="203" spans="3:12" ht="15" x14ac:dyDescent="0.25">
      <c r="C203" s="10"/>
      <c r="D203" s="10"/>
      <c r="J203" s="19"/>
      <c r="K203" s="19"/>
      <c r="L203" s="20"/>
    </row>
    <row r="204" spans="3:12" ht="15" x14ac:dyDescent="0.25">
      <c r="C204" s="10"/>
      <c r="D204" s="10"/>
      <c r="J204" s="19"/>
      <c r="K204" s="19"/>
      <c r="L204" s="20"/>
    </row>
    <row r="205" spans="3:12" ht="15" x14ac:dyDescent="0.25">
      <c r="C205" s="10"/>
      <c r="D205" s="10"/>
      <c r="J205" s="19"/>
      <c r="K205" s="19"/>
      <c r="L205" s="20"/>
    </row>
    <row r="206" spans="3:12" ht="15" x14ac:dyDescent="0.25">
      <c r="C206" s="10"/>
      <c r="D206" s="10"/>
      <c r="J206" s="19"/>
      <c r="K206" s="19"/>
      <c r="L206" s="20"/>
    </row>
    <row r="207" spans="3:12" ht="15" x14ac:dyDescent="0.25">
      <c r="C207" s="10"/>
      <c r="D207" s="10"/>
      <c r="J207" s="19"/>
      <c r="K207" s="19"/>
      <c r="L207" s="20"/>
    </row>
    <row r="208" spans="3:12" ht="15" x14ac:dyDescent="0.25">
      <c r="C208" s="10"/>
      <c r="D208" s="10"/>
      <c r="J208" s="19"/>
      <c r="K208" s="19"/>
      <c r="L208" s="20"/>
    </row>
    <row r="209" spans="3:12" ht="15" x14ac:dyDescent="0.25">
      <c r="C209" s="10"/>
      <c r="D209" s="10"/>
      <c r="J209" s="19"/>
      <c r="K209" s="19"/>
      <c r="L209" s="20"/>
    </row>
    <row r="210" spans="3:12" ht="15" x14ac:dyDescent="0.25">
      <c r="C210" s="10"/>
      <c r="D210" s="10"/>
      <c r="J210" s="19"/>
      <c r="K210" s="19"/>
      <c r="L210" s="20"/>
    </row>
    <row r="211" spans="3:12" ht="15" x14ac:dyDescent="0.25">
      <c r="C211" s="10"/>
      <c r="D211" s="10"/>
      <c r="J211" s="19"/>
      <c r="K211" s="19"/>
      <c r="L211" s="20"/>
    </row>
    <row r="212" spans="3:12" ht="15" x14ac:dyDescent="0.25">
      <c r="C212" s="10"/>
      <c r="D212" s="10"/>
      <c r="J212" s="19"/>
      <c r="K212" s="19"/>
      <c r="L212" s="20"/>
    </row>
    <row r="213" spans="3:12" ht="15" x14ac:dyDescent="0.25">
      <c r="C213" s="10"/>
      <c r="D213" s="10"/>
      <c r="J213" s="19"/>
      <c r="K213" s="19"/>
      <c r="L213" s="20"/>
    </row>
    <row r="214" spans="3:12" ht="15" x14ac:dyDescent="0.25">
      <c r="C214" s="10"/>
      <c r="D214" s="10"/>
      <c r="J214" s="19"/>
      <c r="K214" s="19"/>
      <c r="L214" s="20"/>
    </row>
    <row r="215" spans="3:12" ht="15" x14ac:dyDescent="0.25">
      <c r="C215" s="10"/>
      <c r="D215" s="10"/>
      <c r="J215" s="19"/>
      <c r="K215" s="19"/>
      <c r="L215" s="20"/>
    </row>
    <row r="216" spans="3:12" ht="15" x14ac:dyDescent="0.25">
      <c r="C216" s="10"/>
      <c r="D216" s="10"/>
      <c r="J216" s="19"/>
      <c r="K216" s="19"/>
      <c r="L216" s="20"/>
    </row>
    <row r="217" spans="3:12" ht="15" x14ac:dyDescent="0.25">
      <c r="C217" s="10"/>
      <c r="D217" s="10"/>
      <c r="J217" s="19"/>
      <c r="K217" s="19"/>
      <c r="L217" s="20"/>
    </row>
    <row r="218" spans="3:12" ht="15" x14ac:dyDescent="0.25">
      <c r="C218" s="10"/>
      <c r="D218" s="10"/>
      <c r="J218" s="19"/>
      <c r="K218" s="19"/>
      <c r="L218" s="20"/>
    </row>
    <row r="219" spans="3:12" ht="15" x14ac:dyDescent="0.25">
      <c r="C219" s="10"/>
      <c r="D219" s="10"/>
      <c r="J219" s="19"/>
      <c r="K219" s="19"/>
      <c r="L219" s="20"/>
    </row>
    <row r="220" spans="3:12" ht="15" x14ac:dyDescent="0.25">
      <c r="C220" s="10"/>
      <c r="D220" s="10"/>
      <c r="J220" s="19"/>
      <c r="K220" s="19"/>
      <c r="L220" s="20"/>
    </row>
    <row r="221" spans="3:12" ht="15" x14ac:dyDescent="0.25">
      <c r="C221" s="10"/>
      <c r="D221" s="10"/>
      <c r="J221" s="19"/>
      <c r="K221" s="19"/>
      <c r="L221" s="20"/>
    </row>
    <row r="222" spans="3:12" ht="15" x14ac:dyDescent="0.25">
      <c r="C222" s="10"/>
      <c r="D222" s="10"/>
      <c r="J222" s="19"/>
      <c r="K222" s="19"/>
      <c r="L222" s="20"/>
    </row>
    <row r="223" spans="3:12" ht="15" x14ac:dyDescent="0.25">
      <c r="C223" s="10"/>
      <c r="D223" s="10"/>
      <c r="J223" s="19"/>
      <c r="K223" s="19"/>
      <c r="L223" s="20"/>
    </row>
    <row r="224" spans="3:12" ht="15" x14ac:dyDescent="0.25">
      <c r="C224" s="10"/>
      <c r="D224" s="10"/>
      <c r="J224" s="19"/>
      <c r="K224" s="19"/>
      <c r="L224" s="20"/>
    </row>
    <row r="225" spans="3:12" ht="15" x14ac:dyDescent="0.25">
      <c r="C225" s="10"/>
      <c r="D225" s="10"/>
      <c r="J225" s="19"/>
      <c r="K225" s="19"/>
      <c r="L225" s="20"/>
    </row>
    <row r="226" spans="3:12" ht="15" x14ac:dyDescent="0.25">
      <c r="C226" s="10"/>
      <c r="D226" s="10"/>
      <c r="J226" s="19"/>
      <c r="K226" s="19"/>
      <c r="L226" s="20"/>
    </row>
    <row r="227" spans="3:12" ht="15" x14ac:dyDescent="0.25">
      <c r="C227" s="10"/>
      <c r="D227" s="10"/>
      <c r="J227" s="19"/>
      <c r="K227" s="19"/>
      <c r="L227" s="20"/>
    </row>
    <row r="228" spans="3:12" ht="15" x14ac:dyDescent="0.25">
      <c r="C228" s="10"/>
      <c r="D228" s="10"/>
      <c r="J228" s="19"/>
      <c r="K228" s="19"/>
      <c r="L228" s="20"/>
    </row>
    <row r="229" spans="3:12" ht="15" x14ac:dyDescent="0.25">
      <c r="C229" s="10"/>
      <c r="D229" s="10"/>
      <c r="J229" s="19"/>
      <c r="K229" s="19"/>
      <c r="L229" s="20"/>
    </row>
    <row r="230" spans="3:12" ht="15" x14ac:dyDescent="0.25">
      <c r="C230" s="10"/>
      <c r="D230" s="10"/>
      <c r="J230" s="19"/>
      <c r="K230" s="19"/>
      <c r="L230" s="20"/>
    </row>
    <row r="231" spans="3:12" ht="15" x14ac:dyDescent="0.25">
      <c r="C231" s="10"/>
      <c r="D231" s="10"/>
      <c r="J231" s="19"/>
      <c r="K231" s="19"/>
      <c r="L231" s="20"/>
    </row>
    <row r="232" spans="3:12" ht="15" x14ac:dyDescent="0.25">
      <c r="C232" s="10"/>
      <c r="D232" s="10"/>
      <c r="J232" s="19"/>
      <c r="K232" s="19"/>
      <c r="L232" s="20"/>
    </row>
    <row r="233" spans="3:12" ht="15" x14ac:dyDescent="0.25">
      <c r="C233" s="10"/>
      <c r="D233" s="10"/>
      <c r="J233" s="19"/>
      <c r="K233" s="19"/>
      <c r="L233" s="20"/>
    </row>
    <row r="234" spans="3:12" ht="15" x14ac:dyDescent="0.25">
      <c r="C234" s="10"/>
      <c r="D234" s="10"/>
      <c r="J234" s="19"/>
      <c r="K234" s="19"/>
      <c r="L234" s="20"/>
    </row>
    <row r="235" spans="3:12" ht="15" x14ac:dyDescent="0.25">
      <c r="C235" s="10"/>
      <c r="D235" s="10"/>
      <c r="J235" s="19"/>
      <c r="K235" s="19"/>
      <c r="L235" s="20"/>
    </row>
    <row r="236" spans="3:12" ht="15" x14ac:dyDescent="0.25">
      <c r="C236" s="10"/>
      <c r="D236" s="10"/>
      <c r="J236" s="19"/>
      <c r="K236" s="19"/>
      <c r="L236" s="20"/>
    </row>
    <row r="237" spans="3:12" ht="15" x14ac:dyDescent="0.25">
      <c r="C237" s="10"/>
      <c r="D237" s="10"/>
      <c r="J237" s="19"/>
      <c r="K237" s="19"/>
      <c r="L237" s="20"/>
    </row>
  </sheetData>
  <mergeCells count="2">
    <mergeCell ref="D5:D7"/>
    <mergeCell ref="E5:E7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K926"/>
  <sheetViews>
    <sheetView workbookViewId="0">
      <selection activeCell="A16" sqref="A16:E23"/>
    </sheetView>
  </sheetViews>
  <sheetFormatPr defaultColWidth="12.625" defaultRowHeight="14.25" x14ac:dyDescent="0.2"/>
  <cols>
    <col min="1" max="1" width="6" style="60" customWidth="1"/>
    <col min="2" max="2" width="10" style="70" customWidth="1"/>
    <col min="3" max="3" width="11.875" style="60" bestFit="1" customWidth="1"/>
    <col min="4" max="4" width="13.375" style="70" bestFit="1" customWidth="1"/>
    <col min="5" max="6" width="14.875" style="60" bestFit="1" customWidth="1"/>
    <col min="7" max="7" width="14.5" style="60" customWidth="1"/>
    <col min="8" max="8" width="15.25" style="60" customWidth="1"/>
    <col min="9" max="9" width="12.5" style="60" customWidth="1"/>
    <col min="10" max="10" width="10.875" style="60" customWidth="1"/>
    <col min="11" max="11" width="13.375" style="60" customWidth="1"/>
    <col min="12" max="19" width="7.625" style="60" customWidth="1"/>
    <col min="20" max="16384" width="12.625" style="60"/>
  </cols>
  <sheetData>
    <row r="1" spans="1:11" ht="15" x14ac:dyDescent="0.25">
      <c r="A1" s="157" t="s">
        <v>78</v>
      </c>
      <c r="B1" s="157"/>
      <c r="C1" s="157"/>
      <c r="D1" s="157"/>
      <c r="E1" s="157"/>
      <c r="F1" s="157"/>
      <c r="G1" s="61"/>
      <c r="H1" s="61"/>
      <c r="I1" s="61"/>
      <c r="J1" s="61"/>
      <c r="K1" s="61"/>
    </row>
    <row r="2" spans="1:11" s="88" customFormat="1" ht="30" x14ac:dyDescent="0.25">
      <c r="A2" s="75" t="s">
        <v>28</v>
      </c>
      <c r="B2" s="75" t="s">
        <v>49</v>
      </c>
      <c r="C2" s="75" t="s">
        <v>36</v>
      </c>
      <c r="D2" s="76" t="s">
        <v>40</v>
      </c>
      <c r="E2" s="76" t="s">
        <v>50</v>
      </c>
      <c r="F2" s="76" t="s">
        <v>54</v>
      </c>
      <c r="G2" s="87"/>
      <c r="H2" s="87"/>
      <c r="I2" s="87"/>
      <c r="J2" s="87"/>
      <c r="K2" s="87"/>
    </row>
    <row r="3" spans="1:11" ht="15" customHeight="1" x14ac:dyDescent="0.25">
      <c r="A3" s="74">
        <v>1</v>
      </c>
      <c r="B3" s="162" t="s">
        <v>73</v>
      </c>
      <c r="C3" s="159" t="s">
        <v>74</v>
      </c>
      <c r="D3" s="68" t="s">
        <v>75</v>
      </c>
      <c r="E3" s="66">
        <v>167163960.59999999</v>
      </c>
      <c r="F3" s="66">
        <f>E3</f>
        <v>167163960.59999999</v>
      </c>
      <c r="G3" s="61"/>
      <c r="H3" s="61"/>
      <c r="I3" s="61"/>
      <c r="J3" s="61"/>
      <c r="K3" s="61"/>
    </row>
    <row r="4" spans="1:11" ht="15" x14ac:dyDescent="0.25">
      <c r="A4" s="74">
        <v>2</v>
      </c>
      <c r="B4" s="163"/>
      <c r="C4" s="160"/>
      <c r="D4" s="68" t="s">
        <v>37</v>
      </c>
      <c r="E4" s="66">
        <v>8358500</v>
      </c>
      <c r="F4" s="66">
        <f t="shared" ref="F4:F7" si="0">E4</f>
        <v>8358500</v>
      </c>
      <c r="G4" s="61"/>
      <c r="H4" s="61"/>
      <c r="I4" s="61"/>
      <c r="J4" s="61"/>
      <c r="K4" s="61"/>
    </row>
    <row r="5" spans="1:11" ht="15" x14ac:dyDescent="0.25">
      <c r="A5" s="74">
        <v>3</v>
      </c>
      <c r="B5" s="163"/>
      <c r="C5" s="160"/>
      <c r="D5" s="158" t="s">
        <v>38</v>
      </c>
      <c r="E5" s="66">
        <v>30000</v>
      </c>
      <c r="F5" s="66">
        <f t="shared" si="0"/>
        <v>30000</v>
      </c>
      <c r="G5" s="61"/>
      <c r="H5" s="61"/>
      <c r="I5" s="61"/>
      <c r="J5" s="61"/>
      <c r="K5" s="61"/>
    </row>
    <row r="6" spans="1:11" ht="15" x14ac:dyDescent="0.25">
      <c r="A6" s="74">
        <v>4</v>
      </c>
      <c r="B6" s="163"/>
      <c r="C6" s="160"/>
      <c r="D6" s="158"/>
      <c r="E6" s="66">
        <v>800</v>
      </c>
      <c r="F6" s="66">
        <f t="shared" si="0"/>
        <v>800</v>
      </c>
      <c r="G6" s="61"/>
      <c r="H6" s="61"/>
      <c r="I6" s="61"/>
      <c r="J6" s="61"/>
      <c r="K6" s="61"/>
    </row>
    <row r="7" spans="1:11" ht="15" x14ac:dyDescent="0.25">
      <c r="A7" s="74">
        <v>5</v>
      </c>
      <c r="B7" s="163"/>
      <c r="C7" s="160"/>
      <c r="D7" s="72" t="s">
        <v>77</v>
      </c>
      <c r="E7" s="66">
        <v>2393870.38</v>
      </c>
      <c r="F7" s="66">
        <f t="shared" si="0"/>
        <v>2393870.38</v>
      </c>
      <c r="G7" s="61"/>
      <c r="H7" s="61"/>
      <c r="I7" s="61"/>
      <c r="J7" s="61"/>
      <c r="K7" s="61"/>
    </row>
    <row r="8" spans="1:11" ht="15" x14ac:dyDescent="0.25">
      <c r="A8" s="74">
        <v>6</v>
      </c>
      <c r="B8" s="164"/>
      <c r="C8" s="161"/>
      <c r="D8" s="72" t="s">
        <v>76</v>
      </c>
      <c r="E8" s="66">
        <f>150447.56+150447.56+1600000</f>
        <v>1900895.12</v>
      </c>
      <c r="F8" s="66">
        <f>E8</f>
        <v>1900895.12</v>
      </c>
      <c r="G8" s="61"/>
      <c r="H8" s="61"/>
      <c r="I8" s="61"/>
      <c r="J8" s="61"/>
      <c r="K8" s="61"/>
    </row>
    <row r="9" spans="1:11" ht="15" x14ac:dyDescent="0.25">
      <c r="A9" s="154" t="s">
        <v>27</v>
      </c>
      <c r="B9" s="155"/>
      <c r="C9" s="155"/>
      <c r="D9" s="156"/>
      <c r="E9" s="73">
        <f>ROUND(SUM(E3:E8),0)</f>
        <v>179848026</v>
      </c>
      <c r="F9" s="73">
        <f>ROUND(SUM(F3:F8),0)</f>
        <v>179848026</v>
      </c>
      <c r="G9" s="61"/>
      <c r="H9" s="61"/>
      <c r="I9" s="61"/>
      <c r="J9" s="61"/>
      <c r="K9" s="61"/>
    </row>
    <row r="10" spans="1:11" ht="15" x14ac:dyDescent="0.25">
      <c r="B10" s="71"/>
      <c r="D10" s="69"/>
      <c r="E10" s="61"/>
      <c r="F10" s="61"/>
      <c r="G10" s="61"/>
      <c r="H10" s="61"/>
      <c r="I10" s="61"/>
      <c r="J10" s="61"/>
      <c r="K10" s="61"/>
    </row>
    <row r="11" spans="1:11" ht="15" x14ac:dyDescent="0.25">
      <c r="B11" s="71"/>
      <c r="D11" s="69"/>
      <c r="E11" s="61"/>
      <c r="F11" s="61"/>
      <c r="G11" s="61"/>
      <c r="H11" s="61"/>
      <c r="I11" s="61"/>
      <c r="J11" s="61"/>
      <c r="K11" s="61"/>
    </row>
    <row r="12" spans="1:11" ht="15" x14ac:dyDescent="0.25">
      <c r="B12" s="71"/>
      <c r="D12" s="69"/>
      <c r="E12" s="61"/>
      <c r="F12" s="61"/>
      <c r="G12" s="61"/>
      <c r="H12" s="61"/>
      <c r="I12" s="61"/>
      <c r="J12" s="61"/>
      <c r="K12" s="61"/>
    </row>
    <row r="13" spans="1:11" ht="15" x14ac:dyDescent="0.25">
      <c r="B13" s="71"/>
      <c r="D13" s="69"/>
      <c r="E13" s="61"/>
      <c r="F13" s="61"/>
      <c r="G13" s="61"/>
      <c r="H13" s="61"/>
      <c r="I13" s="61"/>
      <c r="J13" s="61"/>
      <c r="K13" s="61"/>
    </row>
    <row r="14" spans="1:11" ht="15" x14ac:dyDescent="0.25">
      <c r="B14" s="71"/>
      <c r="D14" s="69"/>
      <c r="E14" s="61"/>
      <c r="F14" s="61"/>
      <c r="G14" s="61"/>
      <c r="H14" s="61"/>
      <c r="I14" s="61"/>
      <c r="J14" s="61"/>
      <c r="K14" s="61"/>
    </row>
    <row r="15" spans="1:11" ht="15" x14ac:dyDescent="0.25">
      <c r="A15" s="153" t="s">
        <v>79</v>
      </c>
      <c r="B15" s="153"/>
      <c r="C15" s="153"/>
      <c r="D15" s="153"/>
      <c r="E15" s="153"/>
      <c r="F15" s="61"/>
      <c r="G15" s="61"/>
      <c r="H15" s="61"/>
      <c r="I15" s="61"/>
      <c r="J15" s="61"/>
    </row>
    <row r="16" spans="1:11" s="88" customFormat="1" ht="15" x14ac:dyDescent="0.25">
      <c r="A16" s="75" t="s">
        <v>28</v>
      </c>
      <c r="B16" s="75" t="s">
        <v>36</v>
      </c>
      <c r="C16" s="76" t="s">
        <v>40</v>
      </c>
      <c r="D16" s="76" t="s">
        <v>50</v>
      </c>
      <c r="E16" s="76" t="s">
        <v>54</v>
      </c>
      <c r="F16" s="89" t="s">
        <v>85</v>
      </c>
      <c r="G16" s="87"/>
      <c r="H16" s="87"/>
      <c r="I16" s="87"/>
    </row>
    <row r="17" spans="1:11" ht="30" x14ac:dyDescent="0.25">
      <c r="A17" s="74">
        <v>1</v>
      </c>
      <c r="B17" s="86" t="s">
        <v>81</v>
      </c>
      <c r="C17" s="68" t="s">
        <v>80</v>
      </c>
      <c r="D17" s="66">
        <f>E17+F17</f>
        <v>11752</v>
      </c>
      <c r="E17" s="66">
        <v>11752</v>
      </c>
      <c r="F17" s="90">
        <v>0</v>
      </c>
      <c r="G17" s="61"/>
      <c r="H17" s="61"/>
      <c r="I17" s="61"/>
    </row>
    <row r="18" spans="1:11" ht="30" x14ac:dyDescent="0.25">
      <c r="A18" s="74">
        <v>2</v>
      </c>
      <c r="B18" s="86" t="s">
        <v>82</v>
      </c>
      <c r="C18" s="68" t="s">
        <v>80</v>
      </c>
      <c r="D18" s="66">
        <f t="shared" ref="D18:D22" si="1">E18+F18</f>
        <v>8957452</v>
      </c>
      <c r="E18" s="66">
        <v>6457452</v>
      </c>
      <c r="F18" s="66">
        <v>2500000</v>
      </c>
      <c r="G18" s="61"/>
      <c r="H18" s="61"/>
      <c r="I18" s="61"/>
    </row>
    <row r="19" spans="1:11" ht="15" x14ac:dyDescent="0.25">
      <c r="A19" s="74">
        <v>3</v>
      </c>
      <c r="B19" s="86" t="s">
        <v>82</v>
      </c>
      <c r="C19" s="68" t="s">
        <v>83</v>
      </c>
      <c r="D19" s="66">
        <f t="shared" si="1"/>
        <v>3601596</v>
      </c>
      <c r="E19" s="66">
        <v>3601596</v>
      </c>
      <c r="F19" s="66">
        <v>0</v>
      </c>
      <c r="G19" s="61"/>
      <c r="H19" s="61"/>
      <c r="I19" s="61"/>
    </row>
    <row r="20" spans="1:11" ht="15" x14ac:dyDescent="0.25">
      <c r="A20" s="74">
        <v>4</v>
      </c>
      <c r="B20" s="86" t="s">
        <v>84</v>
      </c>
      <c r="C20" s="68" t="s">
        <v>72</v>
      </c>
      <c r="D20" s="66">
        <f t="shared" si="1"/>
        <v>136049.5</v>
      </c>
      <c r="E20" s="66">
        <v>136049.5</v>
      </c>
      <c r="F20" s="66">
        <v>0</v>
      </c>
      <c r="G20" s="61"/>
      <c r="H20" s="61"/>
      <c r="I20" s="61"/>
    </row>
    <row r="21" spans="1:11" ht="15" x14ac:dyDescent="0.25">
      <c r="A21" s="74">
        <v>5</v>
      </c>
      <c r="B21" s="86" t="s">
        <v>84</v>
      </c>
      <c r="C21" s="68" t="s">
        <v>72</v>
      </c>
      <c r="D21" s="66">
        <f t="shared" si="1"/>
        <v>2157984.1100000003</v>
      </c>
      <c r="E21" s="66">
        <v>1657984.11</v>
      </c>
      <c r="F21" s="66">
        <v>500000</v>
      </c>
      <c r="G21" s="61"/>
      <c r="H21" s="61"/>
      <c r="I21" s="61"/>
    </row>
    <row r="22" spans="1:11" ht="30" x14ac:dyDescent="0.25">
      <c r="A22" s="74">
        <v>6</v>
      </c>
      <c r="B22" s="86" t="s">
        <v>81</v>
      </c>
      <c r="C22" s="68" t="s">
        <v>147</v>
      </c>
      <c r="D22" s="66">
        <f t="shared" si="1"/>
        <v>39500000</v>
      </c>
      <c r="E22" s="66">
        <v>39500000</v>
      </c>
      <c r="F22" s="66">
        <v>0</v>
      </c>
      <c r="G22" s="61"/>
      <c r="H22" s="61"/>
      <c r="I22" s="61"/>
    </row>
    <row r="23" spans="1:11" ht="15" x14ac:dyDescent="0.25">
      <c r="A23" s="152" t="s">
        <v>27</v>
      </c>
      <c r="B23" s="152"/>
      <c r="C23" s="152"/>
      <c r="D23" s="73">
        <f>ROUND(SUM(D17:D22),0)</f>
        <v>54364834</v>
      </c>
      <c r="E23" s="73">
        <f t="shared" ref="E23:F23" si="2">ROUND(SUM(E17:E22),0)</f>
        <v>51364834</v>
      </c>
      <c r="F23" s="73">
        <f t="shared" si="2"/>
        <v>3000000</v>
      </c>
      <c r="G23" s="61"/>
      <c r="H23" s="61"/>
      <c r="I23" s="61"/>
    </row>
    <row r="24" spans="1:11" ht="15" x14ac:dyDescent="0.25">
      <c r="B24" s="71"/>
      <c r="D24" s="69"/>
      <c r="E24" s="61"/>
      <c r="F24" s="61"/>
      <c r="G24" s="61"/>
      <c r="H24" s="61"/>
      <c r="I24" s="61"/>
      <c r="J24" s="61"/>
      <c r="K24" s="61"/>
    </row>
    <row r="25" spans="1:11" ht="15" x14ac:dyDescent="0.25">
      <c r="B25" s="71"/>
      <c r="D25" s="69"/>
      <c r="E25" s="61"/>
      <c r="F25" s="61"/>
      <c r="G25" s="61"/>
      <c r="H25" s="61"/>
      <c r="I25" s="61"/>
      <c r="J25" s="61"/>
      <c r="K25" s="61"/>
    </row>
    <row r="26" spans="1:11" ht="15" x14ac:dyDescent="0.25">
      <c r="B26" s="71"/>
      <c r="D26" s="69"/>
      <c r="E26" s="61"/>
      <c r="F26" s="61"/>
      <c r="G26" s="61"/>
      <c r="H26" s="61"/>
      <c r="I26" s="61"/>
      <c r="J26" s="61"/>
      <c r="K26" s="61"/>
    </row>
    <row r="27" spans="1:11" ht="15" x14ac:dyDescent="0.25">
      <c r="B27" s="71"/>
      <c r="D27" s="69"/>
      <c r="E27" s="61"/>
      <c r="F27" s="61"/>
      <c r="G27" s="61"/>
      <c r="H27" s="61"/>
      <c r="I27" s="61"/>
      <c r="J27" s="61"/>
      <c r="K27" s="61"/>
    </row>
    <row r="28" spans="1:11" ht="15" x14ac:dyDescent="0.25">
      <c r="B28" s="71"/>
      <c r="D28" s="69"/>
      <c r="E28" s="61"/>
      <c r="F28" s="61"/>
      <c r="G28" s="61"/>
      <c r="H28" s="61"/>
      <c r="I28" s="61"/>
      <c r="J28" s="61"/>
      <c r="K28" s="61"/>
    </row>
    <row r="29" spans="1:11" ht="15" x14ac:dyDescent="0.25">
      <c r="B29" s="71"/>
      <c r="D29" s="69"/>
      <c r="E29" s="61"/>
      <c r="F29" s="61"/>
      <c r="G29" s="61"/>
      <c r="H29" s="61"/>
      <c r="I29" s="61"/>
      <c r="J29" s="61"/>
      <c r="K29" s="61"/>
    </row>
    <row r="30" spans="1:11" ht="15" x14ac:dyDescent="0.25">
      <c r="B30" s="71"/>
      <c r="D30" s="69"/>
      <c r="E30" s="61"/>
      <c r="F30" s="61"/>
      <c r="G30" s="61"/>
      <c r="H30" s="61"/>
      <c r="I30" s="61"/>
      <c r="J30" s="61"/>
      <c r="K30" s="61"/>
    </row>
    <row r="31" spans="1:11" ht="15" x14ac:dyDescent="0.25">
      <c r="B31" s="71"/>
      <c r="D31" s="69"/>
      <c r="E31" s="61"/>
      <c r="F31" s="61"/>
      <c r="G31" s="61"/>
      <c r="H31" s="61"/>
      <c r="I31" s="61"/>
      <c r="J31" s="61"/>
      <c r="K31" s="61"/>
    </row>
    <row r="32" spans="1:11" ht="15" x14ac:dyDescent="0.25">
      <c r="B32" s="71"/>
      <c r="D32" s="69"/>
      <c r="E32" s="61"/>
      <c r="F32" s="61"/>
      <c r="G32" s="61"/>
      <c r="H32" s="61"/>
      <c r="I32" s="61"/>
      <c r="J32" s="61"/>
      <c r="K32" s="61"/>
    </row>
    <row r="33" spans="2:11" ht="15" x14ac:dyDescent="0.25">
      <c r="B33" s="71"/>
      <c r="D33" s="69"/>
      <c r="E33" s="61"/>
      <c r="F33" s="61"/>
      <c r="G33" s="61"/>
      <c r="H33" s="61"/>
      <c r="I33" s="61"/>
      <c r="J33" s="61"/>
      <c r="K33" s="61"/>
    </row>
    <row r="34" spans="2:11" ht="15" x14ac:dyDescent="0.25">
      <c r="B34" s="71"/>
      <c r="D34" s="69"/>
      <c r="E34" s="61"/>
      <c r="F34" s="61"/>
      <c r="G34" s="61"/>
      <c r="H34" s="61"/>
      <c r="I34" s="61"/>
      <c r="J34" s="61"/>
      <c r="K34" s="61"/>
    </row>
    <row r="35" spans="2:11" ht="15" x14ac:dyDescent="0.25">
      <c r="B35" s="71"/>
      <c r="D35" s="69"/>
      <c r="E35" s="61"/>
      <c r="F35" s="61"/>
      <c r="G35" s="61"/>
      <c r="H35" s="61"/>
      <c r="I35" s="61"/>
      <c r="J35" s="61"/>
      <c r="K35" s="61"/>
    </row>
    <row r="36" spans="2:11" ht="15" x14ac:dyDescent="0.25">
      <c r="B36" s="71"/>
      <c r="D36" s="69"/>
      <c r="E36" s="61"/>
      <c r="F36" s="61"/>
      <c r="G36" s="61"/>
      <c r="H36" s="61"/>
      <c r="I36" s="61"/>
      <c r="J36" s="61"/>
      <c r="K36" s="61"/>
    </row>
    <row r="37" spans="2:11" ht="15" x14ac:dyDescent="0.25">
      <c r="B37" s="71"/>
      <c r="D37" s="69"/>
      <c r="E37" s="61"/>
      <c r="F37" s="61"/>
      <c r="G37" s="61"/>
      <c r="H37" s="61"/>
      <c r="I37" s="61"/>
      <c r="J37" s="61"/>
      <c r="K37" s="61"/>
    </row>
    <row r="38" spans="2:11" ht="15" x14ac:dyDescent="0.25">
      <c r="B38" s="71"/>
      <c r="D38" s="69"/>
      <c r="E38" s="61"/>
      <c r="F38" s="61"/>
      <c r="G38" s="61"/>
      <c r="H38" s="61"/>
      <c r="I38" s="61"/>
      <c r="J38" s="61"/>
      <c r="K38" s="61"/>
    </row>
    <row r="39" spans="2:11" ht="15" x14ac:dyDescent="0.25">
      <c r="B39" s="71"/>
      <c r="D39" s="69"/>
      <c r="E39" s="61"/>
      <c r="F39" s="61"/>
      <c r="G39" s="61"/>
      <c r="H39" s="61"/>
      <c r="I39" s="61"/>
      <c r="J39" s="61"/>
      <c r="K39" s="61"/>
    </row>
    <row r="40" spans="2:11" ht="15" x14ac:dyDescent="0.25">
      <c r="B40" s="71"/>
      <c r="D40" s="69"/>
      <c r="E40" s="61"/>
      <c r="F40" s="61"/>
      <c r="G40" s="61"/>
      <c r="H40" s="61"/>
      <c r="I40" s="61"/>
      <c r="J40" s="61"/>
      <c r="K40" s="61"/>
    </row>
    <row r="41" spans="2:11" ht="15" x14ac:dyDescent="0.25">
      <c r="B41" s="71"/>
      <c r="D41" s="69"/>
      <c r="E41" s="61"/>
      <c r="F41" s="61"/>
      <c r="G41" s="61"/>
      <c r="H41" s="61"/>
      <c r="I41" s="61"/>
      <c r="J41" s="61"/>
      <c r="K41" s="61"/>
    </row>
    <row r="42" spans="2:11" ht="15" x14ac:dyDescent="0.25">
      <c r="B42" s="71"/>
      <c r="D42" s="69"/>
      <c r="E42" s="61"/>
      <c r="F42" s="61"/>
      <c r="G42" s="61"/>
      <c r="H42" s="61"/>
      <c r="I42" s="61"/>
      <c r="J42" s="61"/>
      <c r="K42" s="61"/>
    </row>
    <row r="43" spans="2:11" ht="15" x14ac:dyDescent="0.25">
      <c r="B43" s="71"/>
      <c r="D43" s="69"/>
      <c r="E43" s="61"/>
      <c r="F43" s="61"/>
      <c r="G43" s="61"/>
      <c r="H43" s="61"/>
      <c r="I43" s="61"/>
      <c r="J43" s="61"/>
      <c r="K43" s="61"/>
    </row>
    <row r="44" spans="2:11" ht="15" x14ac:dyDescent="0.25">
      <c r="B44" s="71"/>
      <c r="D44" s="69"/>
      <c r="E44" s="61"/>
      <c r="F44" s="61"/>
      <c r="G44" s="61"/>
      <c r="H44" s="61"/>
      <c r="I44" s="61"/>
      <c r="J44" s="61"/>
      <c r="K44" s="61"/>
    </row>
    <row r="45" spans="2:11" ht="15" x14ac:dyDescent="0.25">
      <c r="B45" s="71"/>
      <c r="D45" s="69"/>
      <c r="E45" s="61"/>
      <c r="F45" s="61"/>
      <c r="G45" s="61"/>
      <c r="H45" s="61"/>
      <c r="I45" s="61"/>
      <c r="J45" s="61"/>
      <c r="K45" s="61"/>
    </row>
    <row r="46" spans="2:11" ht="15" x14ac:dyDescent="0.25">
      <c r="B46" s="71"/>
      <c r="D46" s="69"/>
      <c r="E46" s="61"/>
      <c r="F46" s="61"/>
      <c r="G46" s="61"/>
      <c r="H46" s="61"/>
      <c r="I46" s="61"/>
      <c r="J46" s="61"/>
      <c r="K46" s="61"/>
    </row>
    <row r="47" spans="2:11" ht="15" x14ac:dyDescent="0.25">
      <c r="B47" s="71"/>
      <c r="D47" s="69"/>
      <c r="E47" s="61"/>
      <c r="F47" s="61"/>
      <c r="G47" s="61"/>
      <c r="H47" s="61"/>
      <c r="I47" s="61"/>
      <c r="J47" s="61"/>
      <c r="K47" s="61"/>
    </row>
    <row r="48" spans="2:11" ht="15" x14ac:dyDescent="0.25">
      <c r="B48" s="71"/>
      <c r="D48" s="69"/>
      <c r="E48" s="61"/>
      <c r="F48" s="61"/>
      <c r="G48" s="61"/>
      <c r="H48" s="61"/>
      <c r="I48" s="61"/>
      <c r="J48" s="61"/>
      <c r="K48" s="61"/>
    </row>
    <row r="49" spans="2:11" ht="15" x14ac:dyDescent="0.25">
      <c r="B49" s="71"/>
      <c r="D49" s="69"/>
      <c r="E49" s="61"/>
      <c r="F49" s="61"/>
      <c r="G49" s="61"/>
      <c r="H49" s="61"/>
      <c r="I49" s="61"/>
      <c r="J49" s="61"/>
      <c r="K49" s="61"/>
    </row>
    <row r="50" spans="2:11" ht="15" x14ac:dyDescent="0.25">
      <c r="B50" s="71"/>
      <c r="D50" s="69"/>
      <c r="E50" s="61"/>
      <c r="F50" s="61"/>
      <c r="G50" s="61"/>
      <c r="H50" s="61"/>
      <c r="I50" s="61"/>
      <c r="J50" s="61"/>
      <c r="K50" s="61"/>
    </row>
    <row r="51" spans="2:11" ht="15" x14ac:dyDescent="0.25">
      <c r="B51" s="71"/>
      <c r="D51" s="69"/>
      <c r="E51" s="61"/>
      <c r="F51" s="61"/>
      <c r="G51" s="61"/>
      <c r="H51" s="61"/>
      <c r="I51" s="61"/>
      <c r="J51" s="61"/>
      <c r="K51" s="61"/>
    </row>
    <row r="52" spans="2:11" ht="15" x14ac:dyDescent="0.25">
      <c r="B52" s="71"/>
      <c r="D52" s="69"/>
      <c r="E52" s="61"/>
      <c r="F52" s="61"/>
      <c r="G52" s="61"/>
      <c r="H52" s="61"/>
      <c r="I52" s="61"/>
      <c r="J52" s="61"/>
      <c r="K52" s="61"/>
    </row>
    <row r="53" spans="2:11" ht="15" x14ac:dyDescent="0.25">
      <c r="B53" s="71"/>
      <c r="D53" s="69"/>
      <c r="E53" s="61"/>
      <c r="F53" s="61"/>
      <c r="G53" s="61"/>
      <c r="H53" s="61"/>
      <c r="I53" s="61"/>
      <c r="J53" s="61"/>
      <c r="K53" s="61"/>
    </row>
    <row r="54" spans="2:11" ht="15" x14ac:dyDescent="0.25">
      <c r="B54" s="71"/>
      <c r="D54" s="69"/>
      <c r="E54" s="61"/>
      <c r="F54" s="61"/>
      <c r="G54" s="61"/>
      <c r="H54" s="61"/>
      <c r="I54" s="61"/>
      <c r="J54" s="61"/>
      <c r="K54" s="61"/>
    </row>
    <row r="55" spans="2:11" ht="15" x14ac:dyDescent="0.25">
      <c r="B55" s="71"/>
      <c r="D55" s="69"/>
      <c r="E55" s="61"/>
      <c r="F55" s="61"/>
      <c r="G55" s="61"/>
      <c r="H55" s="61"/>
      <c r="I55" s="61"/>
      <c r="J55" s="61"/>
      <c r="K55" s="61"/>
    </row>
    <row r="56" spans="2:11" ht="15" x14ac:dyDescent="0.25">
      <c r="B56" s="71"/>
      <c r="D56" s="69"/>
      <c r="E56" s="61"/>
      <c r="F56" s="61"/>
      <c r="G56" s="61"/>
      <c r="H56" s="61"/>
      <c r="I56" s="61"/>
      <c r="J56" s="61"/>
      <c r="K56" s="61"/>
    </row>
    <row r="57" spans="2:11" ht="15" x14ac:dyDescent="0.25">
      <c r="B57" s="71"/>
      <c r="D57" s="69"/>
      <c r="E57" s="61"/>
      <c r="F57" s="61"/>
      <c r="G57" s="61"/>
      <c r="H57" s="61"/>
      <c r="I57" s="61"/>
      <c r="J57" s="61"/>
      <c r="K57" s="61"/>
    </row>
    <row r="58" spans="2:11" ht="15" x14ac:dyDescent="0.25">
      <c r="B58" s="71"/>
      <c r="D58" s="69"/>
      <c r="E58" s="61"/>
      <c r="F58" s="61"/>
      <c r="G58" s="61"/>
      <c r="H58" s="61"/>
      <c r="I58" s="61"/>
      <c r="J58" s="61"/>
      <c r="K58" s="61"/>
    </row>
    <row r="59" spans="2:11" ht="15" x14ac:dyDescent="0.25">
      <c r="B59" s="71"/>
      <c r="D59" s="69"/>
      <c r="E59" s="61"/>
      <c r="F59" s="61"/>
      <c r="G59" s="61"/>
      <c r="H59" s="61"/>
      <c r="I59" s="61"/>
      <c r="J59" s="61"/>
      <c r="K59" s="61"/>
    </row>
    <row r="60" spans="2:11" ht="15" x14ac:dyDescent="0.25">
      <c r="B60" s="71"/>
      <c r="D60" s="69"/>
      <c r="E60" s="61"/>
      <c r="F60" s="61"/>
      <c r="G60" s="61"/>
      <c r="H60" s="61"/>
      <c r="I60" s="61"/>
      <c r="J60" s="61"/>
      <c r="K60" s="61"/>
    </row>
    <row r="61" spans="2:11" ht="15" x14ac:dyDescent="0.25">
      <c r="B61" s="71"/>
      <c r="D61" s="69"/>
      <c r="E61" s="61"/>
      <c r="F61" s="61"/>
      <c r="G61" s="61"/>
      <c r="H61" s="61"/>
      <c r="I61" s="61"/>
      <c r="J61" s="61"/>
      <c r="K61" s="61"/>
    </row>
    <row r="62" spans="2:11" ht="15" x14ac:dyDescent="0.25">
      <c r="B62" s="71"/>
      <c r="D62" s="69"/>
      <c r="E62" s="61"/>
      <c r="F62" s="61"/>
      <c r="G62" s="61"/>
      <c r="H62" s="61"/>
      <c r="I62" s="61"/>
      <c r="J62" s="61"/>
      <c r="K62" s="61"/>
    </row>
    <row r="63" spans="2:11" ht="15" x14ac:dyDescent="0.25">
      <c r="B63" s="71"/>
      <c r="D63" s="69"/>
      <c r="E63" s="61"/>
      <c r="F63" s="61"/>
      <c r="G63" s="61"/>
      <c r="H63" s="61"/>
      <c r="I63" s="61"/>
      <c r="J63" s="61"/>
      <c r="K63" s="61"/>
    </row>
    <row r="64" spans="2:11" ht="15" x14ac:dyDescent="0.25">
      <c r="B64" s="71"/>
      <c r="D64" s="69"/>
      <c r="E64" s="61"/>
      <c r="F64" s="61"/>
      <c r="G64" s="61"/>
      <c r="H64" s="61"/>
      <c r="I64" s="61"/>
      <c r="J64" s="61"/>
      <c r="K64" s="61"/>
    </row>
    <row r="65" spans="2:11" ht="15" x14ac:dyDescent="0.25">
      <c r="B65" s="71"/>
      <c r="D65" s="69"/>
      <c r="E65" s="61"/>
      <c r="F65" s="61"/>
      <c r="G65" s="61"/>
      <c r="H65" s="61"/>
      <c r="I65" s="61"/>
      <c r="J65" s="61"/>
      <c r="K65" s="61"/>
    </row>
    <row r="66" spans="2:11" ht="15" x14ac:dyDescent="0.25">
      <c r="B66" s="71"/>
      <c r="D66" s="69"/>
      <c r="E66" s="61"/>
      <c r="F66" s="61"/>
      <c r="G66" s="61"/>
      <c r="H66" s="61"/>
      <c r="I66" s="61"/>
      <c r="J66" s="61"/>
      <c r="K66" s="61"/>
    </row>
    <row r="67" spans="2:11" ht="15" x14ac:dyDescent="0.25">
      <c r="B67" s="71"/>
      <c r="D67" s="69"/>
      <c r="E67" s="61"/>
      <c r="F67" s="61"/>
      <c r="G67" s="61"/>
      <c r="H67" s="61"/>
      <c r="I67" s="61"/>
      <c r="J67" s="61"/>
      <c r="K67" s="61"/>
    </row>
    <row r="68" spans="2:11" ht="15" x14ac:dyDescent="0.25">
      <c r="B68" s="71"/>
      <c r="D68" s="69"/>
      <c r="E68" s="61"/>
      <c r="F68" s="61"/>
      <c r="G68" s="61"/>
      <c r="H68" s="61"/>
      <c r="I68" s="61"/>
      <c r="J68" s="61"/>
      <c r="K68" s="61"/>
    </row>
    <row r="69" spans="2:11" ht="15" x14ac:dyDescent="0.25">
      <c r="B69" s="71"/>
      <c r="D69" s="69"/>
      <c r="E69" s="61"/>
      <c r="F69" s="61"/>
      <c r="G69" s="61"/>
      <c r="H69" s="61"/>
      <c r="I69" s="61"/>
      <c r="J69" s="61"/>
      <c r="K69" s="61"/>
    </row>
    <row r="70" spans="2:11" ht="15" x14ac:dyDescent="0.25">
      <c r="B70" s="71"/>
      <c r="D70" s="69"/>
      <c r="E70" s="61"/>
      <c r="F70" s="61"/>
      <c r="G70" s="61"/>
      <c r="H70" s="61"/>
      <c r="I70" s="61"/>
      <c r="J70" s="61"/>
      <c r="K70" s="61"/>
    </row>
    <row r="71" spans="2:11" ht="15" x14ac:dyDescent="0.25">
      <c r="B71" s="71"/>
      <c r="D71" s="69"/>
      <c r="E71" s="61"/>
      <c r="F71" s="61"/>
      <c r="G71" s="61"/>
      <c r="H71" s="61"/>
      <c r="I71" s="61"/>
      <c r="J71" s="61"/>
      <c r="K71" s="61"/>
    </row>
    <row r="72" spans="2:11" ht="15" x14ac:dyDescent="0.25">
      <c r="B72" s="71"/>
      <c r="D72" s="69"/>
      <c r="E72" s="61"/>
      <c r="F72" s="61"/>
      <c r="G72" s="61"/>
      <c r="H72" s="61"/>
      <c r="I72" s="61"/>
      <c r="J72" s="61"/>
      <c r="K72" s="61"/>
    </row>
    <row r="73" spans="2:11" ht="15" x14ac:dyDescent="0.25">
      <c r="B73" s="71"/>
      <c r="D73" s="69"/>
      <c r="E73" s="61"/>
      <c r="F73" s="61"/>
      <c r="G73" s="61"/>
      <c r="H73" s="61"/>
      <c r="I73" s="61"/>
      <c r="J73" s="61"/>
      <c r="K73" s="61"/>
    </row>
    <row r="74" spans="2:11" ht="15" x14ac:dyDescent="0.25">
      <c r="B74" s="71"/>
      <c r="D74" s="69"/>
      <c r="E74" s="61"/>
      <c r="F74" s="61"/>
      <c r="G74" s="61"/>
      <c r="H74" s="61"/>
      <c r="I74" s="61"/>
      <c r="J74" s="61"/>
      <c r="K74" s="61"/>
    </row>
    <row r="75" spans="2:11" ht="15" x14ac:dyDescent="0.25">
      <c r="B75" s="71"/>
      <c r="D75" s="69"/>
      <c r="E75" s="61"/>
      <c r="F75" s="61"/>
      <c r="G75" s="61"/>
      <c r="H75" s="61"/>
      <c r="I75" s="61"/>
      <c r="J75" s="61"/>
      <c r="K75" s="61"/>
    </row>
    <row r="76" spans="2:11" ht="15" x14ac:dyDescent="0.25">
      <c r="B76" s="71"/>
      <c r="D76" s="69"/>
      <c r="E76" s="61"/>
      <c r="F76" s="61"/>
      <c r="G76" s="61"/>
      <c r="H76" s="61"/>
      <c r="I76" s="61"/>
      <c r="J76" s="61"/>
      <c r="K76" s="61"/>
    </row>
    <row r="77" spans="2:11" ht="15" x14ac:dyDescent="0.25">
      <c r="B77" s="71"/>
      <c r="D77" s="69"/>
      <c r="E77" s="61"/>
      <c r="F77" s="61"/>
      <c r="G77" s="61"/>
      <c r="H77" s="61"/>
      <c r="I77" s="61"/>
      <c r="J77" s="61"/>
      <c r="K77" s="61"/>
    </row>
    <row r="78" spans="2:11" ht="15" x14ac:dyDescent="0.25">
      <c r="B78" s="71"/>
      <c r="D78" s="69"/>
      <c r="E78" s="61"/>
      <c r="F78" s="61"/>
      <c r="G78" s="61"/>
      <c r="H78" s="61"/>
      <c r="I78" s="61"/>
      <c r="J78" s="61"/>
      <c r="K78" s="61"/>
    </row>
    <row r="79" spans="2:11" ht="15" x14ac:dyDescent="0.25">
      <c r="B79" s="71"/>
      <c r="D79" s="69"/>
      <c r="E79" s="61"/>
      <c r="F79" s="61"/>
      <c r="G79" s="61"/>
      <c r="H79" s="61"/>
      <c r="I79" s="61"/>
      <c r="J79" s="61"/>
      <c r="K79" s="61"/>
    </row>
    <row r="80" spans="2:11" ht="15" x14ac:dyDescent="0.25">
      <c r="B80" s="71"/>
      <c r="D80" s="69"/>
      <c r="E80" s="61"/>
      <c r="F80" s="61"/>
      <c r="G80" s="61"/>
      <c r="H80" s="61"/>
      <c r="I80" s="61"/>
      <c r="J80" s="61"/>
      <c r="K80" s="61"/>
    </row>
    <row r="81" spans="2:11" ht="15" x14ac:dyDescent="0.25">
      <c r="B81" s="71"/>
      <c r="D81" s="69"/>
      <c r="E81" s="61"/>
      <c r="F81" s="61"/>
      <c r="G81" s="61"/>
      <c r="H81" s="61"/>
      <c r="I81" s="61"/>
      <c r="J81" s="61"/>
      <c r="K81" s="61"/>
    </row>
    <row r="82" spans="2:11" ht="15" x14ac:dyDescent="0.25">
      <c r="B82" s="71"/>
      <c r="D82" s="69"/>
      <c r="E82" s="61"/>
      <c r="F82" s="61"/>
      <c r="G82" s="61"/>
      <c r="H82" s="61"/>
      <c r="I82" s="61"/>
      <c r="J82" s="61"/>
      <c r="K82" s="61"/>
    </row>
    <row r="83" spans="2:11" ht="15" x14ac:dyDescent="0.25">
      <c r="B83" s="71"/>
      <c r="D83" s="69"/>
      <c r="E83" s="61"/>
      <c r="F83" s="61"/>
      <c r="G83" s="61"/>
      <c r="H83" s="61"/>
      <c r="I83" s="61"/>
      <c r="J83" s="61"/>
      <c r="K83" s="61"/>
    </row>
    <row r="84" spans="2:11" ht="15" x14ac:dyDescent="0.25">
      <c r="B84" s="71"/>
      <c r="D84" s="69"/>
      <c r="E84" s="61"/>
      <c r="F84" s="61"/>
      <c r="G84" s="61"/>
      <c r="H84" s="61"/>
      <c r="I84" s="61"/>
      <c r="J84" s="61"/>
      <c r="K84" s="61"/>
    </row>
    <row r="85" spans="2:11" ht="15" x14ac:dyDescent="0.25">
      <c r="B85" s="71"/>
      <c r="D85" s="69"/>
      <c r="E85" s="61"/>
      <c r="F85" s="61"/>
      <c r="G85" s="61"/>
      <c r="H85" s="61"/>
      <c r="I85" s="61"/>
      <c r="J85" s="61"/>
      <c r="K85" s="61"/>
    </row>
    <row r="86" spans="2:11" ht="15" x14ac:dyDescent="0.25">
      <c r="B86" s="71"/>
      <c r="D86" s="69"/>
      <c r="E86" s="61"/>
      <c r="F86" s="61"/>
      <c r="G86" s="61"/>
      <c r="H86" s="61"/>
      <c r="I86" s="61"/>
      <c r="J86" s="61"/>
      <c r="K86" s="61"/>
    </row>
    <row r="87" spans="2:11" ht="15" x14ac:dyDescent="0.25">
      <c r="B87" s="71"/>
      <c r="D87" s="69"/>
      <c r="E87" s="61"/>
      <c r="F87" s="61"/>
      <c r="G87" s="61"/>
      <c r="H87" s="61"/>
      <c r="I87" s="61"/>
      <c r="J87" s="61"/>
      <c r="K87" s="61"/>
    </row>
    <row r="88" spans="2:11" ht="15" x14ac:dyDescent="0.25">
      <c r="B88" s="71"/>
      <c r="D88" s="69"/>
      <c r="E88" s="61"/>
      <c r="F88" s="61"/>
      <c r="G88" s="61"/>
      <c r="H88" s="61"/>
      <c r="I88" s="61"/>
      <c r="J88" s="61"/>
      <c r="K88" s="61"/>
    </row>
    <row r="89" spans="2:11" ht="15" x14ac:dyDescent="0.25">
      <c r="B89" s="71"/>
      <c r="D89" s="69"/>
      <c r="E89" s="61"/>
      <c r="F89" s="61"/>
      <c r="G89" s="61"/>
      <c r="H89" s="61"/>
      <c r="I89" s="61"/>
      <c r="J89" s="61"/>
      <c r="K89" s="61"/>
    </row>
    <row r="90" spans="2:11" ht="15" x14ac:dyDescent="0.25">
      <c r="B90" s="71"/>
      <c r="D90" s="69"/>
      <c r="E90" s="61"/>
      <c r="F90" s="61"/>
      <c r="G90" s="61"/>
      <c r="H90" s="61"/>
      <c r="I90" s="61"/>
      <c r="J90" s="61"/>
      <c r="K90" s="61"/>
    </row>
    <row r="91" spans="2:11" ht="15" x14ac:dyDescent="0.25">
      <c r="B91" s="71"/>
      <c r="D91" s="69"/>
      <c r="E91" s="61"/>
      <c r="F91" s="61"/>
      <c r="G91" s="61"/>
      <c r="H91" s="61"/>
      <c r="I91" s="61"/>
      <c r="J91" s="61"/>
      <c r="K91" s="61"/>
    </row>
    <row r="92" spans="2:11" ht="15" x14ac:dyDescent="0.25">
      <c r="B92" s="71"/>
      <c r="D92" s="69"/>
      <c r="E92" s="61"/>
      <c r="F92" s="61"/>
      <c r="G92" s="61"/>
      <c r="H92" s="61"/>
      <c r="I92" s="61"/>
      <c r="J92" s="61"/>
      <c r="K92" s="61"/>
    </row>
    <row r="93" spans="2:11" ht="15" x14ac:dyDescent="0.25">
      <c r="B93" s="71"/>
      <c r="D93" s="69"/>
      <c r="E93" s="61"/>
      <c r="F93" s="61"/>
      <c r="G93" s="61"/>
      <c r="H93" s="61"/>
      <c r="I93" s="61"/>
      <c r="J93" s="61"/>
      <c r="K93" s="61"/>
    </row>
    <row r="94" spans="2:11" ht="15" x14ac:dyDescent="0.25">
      <c r="B94" s="71"/>
      <c r="D94" s="69"/>
      <c r="E94" s="61"/>
      <c r="F94" s="61"/>
      <c r="G94" s="61"/>
      <c r="H94" s="61"/>
      <c r="I94" s="61"/>
      <c r="J94" s="61"/>
      <c r="K94" s="61"/>
    </row>
    <row r="95" spans="2:11" ht="15" x14ac:dyDescent="0.25">
      <c r="B95" s="71"/>
      <c r="D95" s="69"/>
      <c r="E95" s="61"/>
      <c r="F95" s="61"/>
      <c r="G95" s="61"/>
      <c r="H95" s="61"/>
      <c r="I95" s="61"/>
      <c r="J95" s="61"/>
      <c r="K95" s="61"/>
    </row>
    <row r="96" spans="2:11" ht="15" x14ac:dyDescent="0.25">
      <c r="B96" s="71"/>
      <c r="D96" s="69"/>
      <c r="E96" s="61"/>
      <c r="F96" s="61"/>
      <c r="G96" s="61"/>
      <c r="H96" s="61"/>
      <c r="I96" s="61"/>
      <c r="J96" s="61"/>
      <c r="K96" s="61"/>
    </row>
    <row r="97" spans="2:11" ht="15" x14ac:dyDescent="0.25">
      <c r="B97" s="71"/>
      <c r="D97" s="69"/>
      <c r="E97" s="61"/>
      <c r="F97" s="61"/>
      <c r="G97" s="61"/>
      <c r="H97" s="61"/>
      <c r="I97" s="61"/>
      <c r="J97" s="61"/>
      <c r="K97" s="61"/>
    </row>
    <row r="98" spans="2:11" ht="15" x14ac:dyDescent="0.25">
      <c r="B98" s="71"/>
      <c r="D98" s="69"/>
      <c r="E98" s="61"/>
      <c r="F98" s="61"/>
      <c r="G98" s="61"/>
      <c r="H98" s="61"/>
      <c r="I98" s="61"/>
      <c r="J98" s="61"/>
      <c r="K98" s="61"/>
    </row>
    <row r="99" spans="2:11" ht="15" x14ac:dyDescent="0.25">
      <c r="B99" s="71"/>
      <c r="D99" s="69"/>
      <c r="E99" s="61"/>
      <c r="F99" s="61"/>
      <c r="G99" s="61"/>
      <c r="H99" s="61"/>
      <c r="I99" s="61"/>
      <c r="J99" s="61"/>
      <c r="K99" s="61"/>
    </row>
    <row r="100" spans="2:11" ht="15" x14ac:dyDescent="0.25">
      <c r="B100" s="71"/>
      <c r="D100" s="69"/>
      <c r="E100" s="61"/>
      <c r="F100" s="61"/>
      <c r="G100" s="61"/>
      <c r="H100" s="61"/>
      <c r="I100" s="61"/>
      <c r="J100" s="61"/>
      <c r="K100" s="61"/>
    </row>
    <row r="101" spans="2:11" ht="15" x14ac:dyDescent="0.25">
      <c r="B101" s="71"/>
      <c r="D101" s="69"/>
      <c r="E101" s="61"/>
      <c r="F101" s="61"/>
      <c r="G101" s="61"/>
      <c r="H101" s="61"/>
      <c r="I101" s="61"/>
      <c r="J101" s="61"/>
      <c r="K101" s="61"/>
    </row>
    <row r="102" spans="2:11" ht="15" x14ac:dyDescent="0.25">
      <c r="B102" s="71"/>
      <c r="D102" s="69"/>
      <c r="E102" s="61"/>
      <c r="F102" s="61"/>
      <c r="G102" s="61"/>
      <c r="H102" s="61"/>
      <c r="I102" s="61"/>
      <c r="J102" s="61"/>
      <c r="K102" s="61"/>
    </row>
    <row r="103" spans="2:11" ht="15" x14ac:dyDescent="0.25">
      <c r="B103" s="71"/>
      <c r="D103" s="69"/>
      <c r="E103" s="61"/>
      <c r="F103" s="61"/>
      <c r="G103" s="61"/>
      <c r="H103" s="61"/>
      <c r="I103" s="61"/>
      <c r="J103" s="61"/>
      <c r="K103" s="61"/>
    </row>
    <row r="104" spans="2:11" ht="15" x14ac:dyDescent="0.25">
      <c r="B104" s="71"/>
      <c r="D104" s="69"/>
      <c r="E104" s="61"/>
      <c r="F104" s="61"/>
      <c r="G104" s="61"/>
      <c r="H104" s="61"/>
      <c r="I104" s="61"/>
      <c r="J104" s="61"/>
      <c r="K104" s="61"/>
    </row>
    <row r="105" spans="2:11" ht="15" x14ac:dyDescent="0.25">
      <c r="B105" s="71"/>
      <c r="D105" s="69"/>
      <c r="E105" s="61"/>
      <c r="F105" s="61"/>
      <c r="G105" s="61"/>
      <c r="H105" s="61"/>
      <c r="I105" s="61"/>
      <c r="J105" s="61"/>
      <c r="K105" s="61"/>
    </row>
    <row r="106" spans="2:11" ht="15" x14ac:dyDescent="0.25">
      <c r="B106" s="71"/>
      <c r="D106" s="69"/>
      <c r="E106" s="61"/>
      <c r="F106" s="61"/>
      <c r="G106" s="61"/>
      <c r="H106" s="61"/>
      <c r="I106" s="61"/>
      <c r="J106" s="61"/>
      <c r="K106" s="61"/>
    </row>
    <row r="107" spans="2:11" ht="15" x14ac:dyDescent="0.25">
      <c r="B107" s="71"/>
      <c r="D107" s="69"/>
      <c r="E107" s="61"/>
      <c r="F107" s="61"/>
      <c r="G107" s="61"/>
      <c r="H107" s="61"/>
      <c r="I107" s="61"/>
      <c r="J107" s="61"/>
      <c r="K107" s="61"/>
    </row>
    <row r="108" spans="2:11" ht="15" x14ac:dyDescent="0.25">
      <c r="B108" s="71"/>
      <c r="D108" s="69"/>
      <c r="E108" s="61"/>
      <c r="F108" s="61"/>
      <c r="G108" s="61"/>
      <c r="H108" s="61"/>
      <c r="I108" s="61"/>
      <c r="J108" s="61"/>
      <c r="K108" s="61"/>
    </row>
    <row r="109" spans="2:11" ht="15" x14ac:dyDescent="0.25">
      <c r="B109" s="71"/>
      <c r="D109" s="69"/>
      <c r="E109" s="61"/>
      <c r="F109" s="61"/>
      <c r="G109" s="61"/>
      <c r="H109" s="61"/>
      <c r="I109" s="61"/>
      <c r="J109" s="61"/>
      <c r="K109" s="61"/>
    </row>
    <row r="110" spans="2:11" ht="15" x14ac:dyDescent="0.25">
      <c r="B110" s="71"/>
      <c r="D110" s="69"/>
      <c r="E110" s="61"/>
      <c r="F110" s="61"/>
      <c r="G110" s="61"/>
      <c r="H110" s="61"/>
      <c r="I110" s="61"/>
      <c r="J110" s="61"/>
      <c r="K110" s="61"/>
    </row>
    <row r="111" spans="2:11" ht="15" x14ac:dyDescent="0.25">
      <c r="B111" s="71"/>
      <c r="D111" s="69"/>
      <c r="E111" s="61"/>
      <c r="F111" s="61"/>
      <c r="G111" s="61"/>
      <c r="H111" s="61"/>
      <c r="I111" s="61"/>
      <c r="J111" s="61"/>
      <c r="K111" s="61"/>
    </row>
    <row r="112" spans="2:11" ht="15" x14ac:dyDescent="0.25">
      <c r="B112" s="71"/>
      <c r="D112" s="69"/>
      <c r="E112" s="61"/>
      <c r="F112" s="61"/>
      <c r="G112" s="61"/>
      <c r="H112" s="61"/>
      <c r="I112" s="61"/>
      <c r="J112" s="61"/>
      <c r="K112" s="61"/>
    </row>
    <row r="113" spans="2:11" ht="15" x14ac:dyDescent="0.25">
      <c r="B113" s="71"/>
      <c r="D113" s="69"/>
      <c r="E113" s="61"/>
      <c r="F113" s="61"/>
      <c r="G113" s="61"/>
      <c r="H113" s="61"/>
      <c r="I113" s="61"/>
      <c r="J113" s="61"/>
      <c r="K113" s="61"/>
    </row>
    <row r="114" spans="2:11" ht="15" x14ac:dyDescent="0.25">
      <c r="B114" s="71"/>
      <c r="D114" s="69"/>
      <c r="E114" s="61"/>
      <c r="F114" s="61"/>
      <c r="G114" s="61"/>
      <c r="H114" s="61"/>
      <c r="I114" s="61"/>
      <c r="J114" s="61"/>
      <c r="K114" s="61"/>
    </row>
    <row r="115" spans="2:11" ht="15" x14ac:dyDescent="0.25">
      <c r="B115" s="71"/>
      <c r="D115" s="69"/>
      <c r="E115" s="61"/>
      <c r="F115" s="61"/>
      <c r="G115" s="61"/>
      <c r="H115" s="61"/>
      <c r="I115" s="61"/>
      <c r="J115" s="61"/>
      <c r="K115" s="61"/>
    </row>
    <row r="116" spans="2:11" ht="15" x14ac:dyDescent="0.25">
      <c r="B116" s="71"/>
      <c r="D116" s="69"/>
      <c r="E116" s="61"/>
      <c r="F116" s="61"/>
      <c r="G116" s="61"/>
      <c r="H116" s="61"/>
      <c r="I116" s="61"/>
      <c r="J116" s="61"/>
      <c r="K116" s="61"/>
    </row>
    <row r="117" spans="2:11" ht="15" x14ac:dyDescent="0.25">
      <c r="B117" s="71"/>
      <c r="D117" s="69"/>
      <c r="E117" s="61"/>
      <c r="F117" s="61"/>
      <c r="G117" s="61"/>
      <c r="H117" s="61"/>
      <c r="I117" s="61"/>
      <c r="J117" s="61"/>
      <c r="K117" s="61"/>
    </row>
    <row r="118" spans="2:11" ht="15" x14ac:dyDescent="0.25">
      <c r="B118" s="71"/>
      <c r="D118" s="69"/>
      <c r="E118" s="61"/>
      <c r="F118" s="61"/>
      <c r="G118" s="61"/>
      <c r="H118" s="61"/>
      <c r="I118" s="61"/>
      <c r="J118" s="61"/>
      <c r="K118" s="61"/>
    </row>
    <row r="119" spans="2:11" ht="15" x14ac:dyDescent="0.25">
      <c r="B119" s="71"/>
      <c r="D119" s="69"/>
      <c r="E119" s="61"/>
      <c r="F119" s="61"/>
      <c r="G119" s="61"/>
      <c r="H119" s="61"/>
      <c r="I119" s="61"/>
      <c r="J119" s="61"/>
      <c r="K119" s="61"/>
    </row>
    <row r="120" spans="2:11" ht="15" x14ac:dyDescent="0.25">
      <c r="B120" s="71"/>
      <c r="D120" s="69"/>
      <c r="E120" s="61"/>
      <c r="F120" s="61"/>
      <c r="G120" s="61"/>
      <c r="H120" s="61"/>
      <c r="I120" s="61"/>
      <c r="J120" s="61"/>
      <c r="K120" s="61"/>
    </row>
    <row r="121" spans="2:11" ht="15" x14ac:dyDescent="0.25">
      <c r="B121" s="71"/>
      <c r="D121" s="69"/>
      <c r="E121" s="61"/>
      <c r="F121" s="61"/>
      <c r="G121" s="61"/>
      <c r="H121" s="61"/>
      <c r="I121" s="61"/>
      <c r="J121" s="61"/>
      <c r="K121" s="61"/>
    </row>
    <row r="122" spans="2:11" ht="15" x14ac:dyDescent="0.25">
      <c r="B122" s="71"/>
      <c r="D122" s="69"/>
      <c r="E122" s="61"/>
      <c r="F122" s="61"/>
      <c r="G122" s="61"/>
      <c r="H122" s="61"/>
      <c r="I122" s="61"/>
      <c r="J122" s="61"/>
      <c r="K122" s="61"/>
    </row>
    <row r="123" spans="2:11" ht="15" x14ac:dyDescent="0.25">
      <c r="B123" s="71"/>
      <c r="D123" s="69"/>
      <c r="E123" s="61"/>
      <c r="F123" s="61"/>
      <c r="G123" s="61"/>
      <c r="H123" s="61"/>
      <c r="I123" s="61"/>
      <c r="J123" s="61"/>
      <c r="K123" s="61"/>
    </row>
    <row r="124" spans="2:11" ht="15" x14ac:dyDescent="0.25">
      <c r="B124" s="71"/>
      <c r="D124" s="69"/>
      <c r="E124" s="61"/>
      <c r="F124" s="61"/>
      <c r="G124" s="61"/>
      <c r="H124" s="61"/>
      <c r="I124" s="61"/>
      <c r="J124" s="61"/>
      <c r="K124" s="61"/>
    </row>
    <row r="125" spans="2:11" ht="15" x14ac:dyDescent="0.25">
      <c r="B125" s="71"/>
      <c r="D125" s="69"/>
      <c r="E125" s="61"/>
      <c r="F125" s="61"/>
      <c r="G125" s="61"/>
      <c r="H125" s="61"/>
      <c r="I125" s="61"/>
      <c r="J125" s="61"/>
      <c r="K125" s="61"/>
    </row>
    <row r="126" spans="2:11" ht="15" x14ac:dyDescent="0.25">
      <c r="B126" s="71"/>
      <c r="D126" s="69"/>
      <c r="E126" s="61"/>
      <c r="F126" s="61"/>
      <c r="G126" s="61"/>
      <c r="H126" s="61"/>
      <c r="I126" s="61"/>
      <c r="J126" s="61"/>
      <c r="K126" s="61"/>
    </row>
    <row r="127" spans="2:11" ht="15" x14ac:dyDescent="0.25">
      <c r="B127" s="71"/>
      <c r="D127" s="69"/>
      <c r="E127" s="61"/>
      <c r="F127" s="61"/>
      <c r="G127" s="61"/>
      <c r="H127" s="61"/>
      <c r="I127" s="61"/>
      <c r="J127" s="61"/>
      <c r="K127" s="61"/>
    </row>
    <row r="128" spans="2:11" ht="15" x14ac:dyDescent="0.25">
      <c r="B128" s="71"/>
      <c r="D128" s="69"/>
      <c r="E128" s="61"/>
      <c r="F128" s="61"/>
      <c r="G128" s="61"/>
      <c r="H128" s="61"/>
      <c r="I128" s="61"/>
      <c r="J128" s="61"/>
      <c r="K128" s="61"/>
    </row>
    <row r="129" spans="2:11" ht="15" x14ac:dyDescent="0.25">
      <c r="B129" s="71"/>
      <c r="D129" s="69"/>
      <c r="E129" s="61"/>
      <c r="F129" s="61"/>
      <c r="G129" s="61"/>
      <c r="H129" s="61"/>
      <c r="I129" s="61"/>
      <c r="J129" s="61"/>
      <c r="K129" s="61"/>
    </row>
    <row r="130" spans="2:11" ht="15" x14ac:dyDescent="0.25">
      <c r="B130" s="71"/>
      <c r="D130" s="69"/>
      <c r="E130" s="61"/>
      <c r="F130" s="61"/>
      <c r="G130" s="61"/>
      <c r="H130" s="61"/>
      <c r="I130" s="61"/>
      <c r="J130" s="61"/>
      <c r="K130" s="61"/>
    </row>
    <row r="131" spans="2:11" ht="15" x14ac:dyDescent="0.25">
      <c r="B131" s="71"/>
      <c r="D131" s="69"/>
      <c r="E131" s="61"/>
      <c r="F131" s="61"/>
      <c r="G131" s="61"/>
      <c r="H131" s="61"/>
      <c r="I131" s="61"/>
      <c r="J131" s="61"/>
      <c r="K131" s="61"/>
    </row>
    <row r="132" spans="2:11" ht="15" x14ac:dyDescent="0.25">
      <c r="B132" s="71"/>
      <c r="D132" s="69"/>
      <c r="E132" s="61"/>
      <c r="F132" s="61"/>
      <c r="G132" s="61"/>
      <c r="H132" s="61"/>
      <c r="I132" s="61"/>
      <c r="J132" s="61"/>
      <c r="K132" s="61"/>
    </row>
    <row r="133" spans="2:11" ht="15" x14ac:dyDescent="0.25">
      <c r="B133" s="71"/>
      <c r="D133" s="69"/>
      <c r="E133" s="61"/>
      <c r="F133" s="61"/>
      <c r="G133" s="61"/>
      <c r="H133" s="61"/>
      <c r="I133" s="61"/>
      <c r="J133" s="61"/>
      <c r="K133" s="61"/>
    </row>
    <row r="134" spans="2:11" ht="15" x14ac:dyDescent="0.25">
      <c r="B134" s="71"/>
      <c r="D134" s="69"/>
      <c r="E134" s="61"/>
      <c r="F134" s="61"/>
      <c r="G134" s="61"/>
      <c r="H134" s="61"/>
      <c r="I134" s="61"/>
      <c r="J134" s="61"/>
      <c r="K134" s="61"/>
    </row>
    <row r="135" spans="2:11" ht="15" x14ac:dyDescent="0.25">
      <c r="B135" s="71"/>
      <c r="D135" s="69"/>
      <c r="E135" s="61"/>
      <c r="F135" s="61"/>
      <c r="G135" s="61"/>
      <c r="H135" s="61"/>
      <c r="I135" s="61"/>
      <c r="J135" s="61"/>
      <c r="K135" s="61"/>
    </row>
    <row r="136" spans="2:11" ht="15" x14ac:dyDescent="0.25">
      <c r="B136" s="71"/>
      <c r="D136" s="69"/>
      <c r="E136" s="61"/>
      <c r="F136" s="61"/>
      <c r="G136" s="61"/>
      <c r="H136" s="61"/>
      <c r="I136" s="61"/>
      <c r="J136" s="61"/>
      <c r="K136" s="61"/>
    </row>
    <row r="137" spans="2:11" ht="15" x14ac:dyDescent="0.25">
      <c r="B137" s="71"/>
      <c r="D137" s="69"/>
      <c r="E137" s="61"/>
      <c r="F137" s="61"/>
      <c r="G137" s="61"/>
      <c r="H137" s="61"/>
      <c r="I137" s="61"/>
      <c r="J137" s="61"/>
      <c r="K137" s="61"/>
    </row>
    <row r="138" spans="2:11" ht="15" x14ac:dyDescent="0.25">
      <c r="B138" s="71"/>
      <c r="D138" s="69"/>
      <c r="E138" s="61"/>
      <c r="F138" s="61"/>
      <c r="G138" s="61"/>
      <c r="H138" s="61"/>
      <c r="I138" s="61"/>
      <c r="J138" s="61"/>
      <c r="K138" s="61"/>
    </row>
    <row r="139" spans="2:11" ht="15" x14ac:dyDescent="0.25">
      <c r="B139" s="71"/>
      <c r="D139" s="69"/>
      <c r="E139" s="61"/>
      <c r="F139" s="61"/>
      <c r="G139" s="61"/>
      <c r="H139" s="61"/>
      <c r="I139" s="61"/>
      <c r="J139" s="61"/>
      <c r="K139" s="61"/>
    </row>
    <row r="140" spans="2:11" ht="15" x14ac:dyDescent="0.25">
      <c r="B140" s="71"/>
      <c r="D140" s="69"/>
      <c r="E140" s="61"/>
      <c r="F140" s="61"/>
      <c r="G140" s="61"/>
      <c r="H140" s="61"/>
      <c r="I140" s="61"/>
      <c r="J140" s="61"/>
      <c r="K140" s="61"/>
    </row>
    <row r="141" spans="2:11" ht="15" x14ac:dyDescent="0.25">
      <c r="B141" s="71"/>
      <c r="D141" s="69"/>
      <c r="E141" s="61"/>
      <c r="F141" s="61"/>
      <c r="G141" s="61"/>
      <c r="H141" s="61"/>
      <c r="I141" s="61"/>
      <c r="J141" s="61"/>
      <c r="K141" s="61"/>
    </row>
    <row r="142" spans="2:11" ht="15" x14ac:dyDescent="0.25">
      <c r="B142" s="71"/>
      <c r="D142" s="69"/>
      <c r="E142" s="61"/>
      <c r="F142" s="61"/>
      <c r="G142" s="61"/>
      <c r="H142" s="61"/>
      <c r="I142" s="61"/>
      <c r="J142" s="61"/>
      <c r="K142" s="61"/>
    </row>
    <row r="143" spans="2:11" ht="15" x14ac:dyDescent="0.25">
      <c r="B143" s="71"/>
      <c r="D143" s="69"/>
      <c r="E143" s="61"/>
      <c r="F143" s="61"/>
      <c r="G143" s="61"/>
      <c r="H143" s="61"/>
      <c r="I143" s="61"/>
      <c r="J143" s="61"/>
      <c r="K143" s="61"/>
    </row>
    <row r="144" spans="2:11" ht="15" x14ac:dyDescent="0.25">
      <c r="B144" s="71"/>
      <c r="D144" s="69"/>
      <c r="E144" s="61"/>
      <c r="F144" s="61"/>
      <c r="G144" s="61"/>
      <c r="H144" s="61"/>
      <c r="I144" s="61"/>
      <c r="J144" s="61"/>
      <c r="K144" s="61"/>
    </row>
    <row r="145" spans="2:11" ht="15" x14ac:dyDescent="0.25">
      <c r="B145" s="71"/>
      <c r="D145" s="69"/>
      <c r="E145" s="61"/>
      <c r="F145" s="61"/>
      <c r="G145" s="61"/>
      <c r="H145" s="61"/>
      <c r="I145" s="61"/>
      <c r="J145" s="61"/>
      <c r="K145" s="61"/>
    </row>
    <row r="146" spans="2:11" ht="15" x14ac:dyDescent="0.25">
      <c r="B146" s="71"/>
      <c r="D146" s="69"/>
      <c r="E146" s="61"/>
      <c r="F146" s="61"/>
      <c r="G146" s="61"/>
      <c r="H146" s="61"/>
      <c r="I146" s="61"/>
      <c r="J146" s="61"/>
      <c r="K146" s="61"/>
    </row>
    <row r="147" spans="2:11" ht="15" x14ac:dyDescent="0.25">
      <c r="B147" s="71"/>
      <c r="D147" s="69"/>
      <c r="E147" s="61"/>
      <c r="F147" s="61"/>
      <c r="G147" s="61"/>
      <c r="H147" s="61"/>
      <c r="I147" s="61"/>
      <c r="J147" s="61"/>
      <c r="K147" s="61"/>
    </row>
    <row r="148" spans="2:11" ht="15" x14ac:dyDescent="0.25">
      <c r="B148" s="71"/>
      <c r="D148" s="69"/>
      <c r="E148" s="61"/>
      <c r="F148" s="61"/>
      <c r="G148" s="61"/>
      <c r="H148" s="61"/>
      <c r="I148" s="61"/>
      <c r="J148" s="61"/>
      <c r="K148" s="61"/>
    </row>
    <row r="149" spans="2:11" ht="15" x14ac:dyDescent="0.25">
      <c r="B149" s="71"/>
      <c r="D149" s="69"/>
      <c r="E149" s="61"/>
      <c r="F149" s="61"/>
      <c r="G149" s="61"/>
      <c r="H149" s="61"/>
      <c r="I149" s="61"/>
      <c r="J149" s="61"/>
      <c r="K149" s="61"/>
    </row>
    <row r="150" spans="2:11" ht="15" x14ac:dyDescent="0.25">
      <c r="B150" s="71"/>
      <c r="D150" s="69"/>
      <c r="E150" s="61"/>
      <c r="F150" s="61"/>
      <c r="G150" s="61"/>
      <c r="H150" s="61"/>
      <c r="I150" s="61"/>
      <c r="J150" s="61"/>
      <c r="K150" s="61"/>
    </row>
    <row r="151" spans="2:11" ht="15" x14ac:dyDescent="0.25">
      <c r="B151" s="71"/>
      <c r="D151" s="69"/>
      <c r="E151" s="61"/>
      <c r="F151" s="61"/>
      <c r="G151" s="61"/>
      <c r="H151" s="61"/>
      <c r="I151" s="61"/>
      <c r="J151" s="61"/>
      <c r="K151" s="61"/>
    </row>
    <row r="152" spans="2:11" ht="15" x14ac:dyDescent="0.25">
      <c r="B152" s="71"/>
      <c r="D152" s="69"/>
      <c r="E152" s="61"/>
      <c r="F152" s="61"/>
      <c r="G152" s="61"/>
      <c r="H152" s="61"/>
      <c r="I152" s="61"/>
      <c r="J152" s="61"/>
      <c r="K152" s="61"/>
    </row>
    <row r="153" spans="2:11" ht="15" x14ac:dyDescent="0.25">
      <c r="B153" s="71"/>
      <c r="D153" s="69"/>
      <c r="E153" s="61"/>
      <c r="F153" s="61"/>
      <c r="G153" s="61"/>
      <c r="H153" s="61"/>
      <c r="I153" s="61"/>
      <c r="J153" s="61"/>
      <c r="K153" s="61"/>
    </row>
    <row r="154" spans="2:11" ht="15" x14ac:dyDescent="0.25">
      <c r="B154" s="71"/>
      <c r="D154" s="69"/>
      <c r="E154" s="61"/>
      <c r="F154" s="61"/>
      <c r="G154" s="61"/>
      <c r="H154" s="61"/>
      <c r="I154" s="61"/>
      <c r="J154" s="61"/>
      <c r="K154" s="61"/>
    </row>
    <row r="155" spans="2:11" ht="15" x14ac:dyDescent="0.25">
      <c r="B155" s="71"/>
      <c r="D155" s="69"/>
      <c r="E155" s="61"/>
      <c r="F155" s="61"/>
      <c r="G155" s="61"/>
      <c r="H155" s="61"/>
      <c r="I155" s="61"/>
      <c r="J155" s="61"/>
      <c r="K155" s="61"/>
    </row>
    <row r="156" spans="2:11" ht="15" x14ac:dyDescent="0.25">
      <c r="B156" s="71"/>
      <c r="D156" s="69"/>
      <c r="E156" s="61"/>
      <c r="F156" s="61"/>
      <c r="G156" s="61"/>
      <c r="H156" s="61"/>
      <c r="I156" s="61"/>
      <c r="J156" s="61"/>
      <c r="K156" s="61"/>
    </row>
    <row r="157" spans="2:11" ht="15" x14ac:dyDescent="0.25">
      <c r="B157" s="71"/>
      <c r="D157" s="69"/>
      <c r="E157" s="61"/>
      <c r="F157" s="61"/>
      <c r="G157" s="61"/>
      <c r="H157" s="61"/>
      <c r="I157" s="61"/>
      <c r="J157" s="61"/>
      <c r="K157" s="61"/>
    </row>
    <row r="158" spans="2:11" ht="15" x14ac:dyDescent="0.25">
      <c r="B158" s="71"/>
      <c r="D158" s="69"/>
      <c r="E158" s="61"/>
      <c r="F158" s="61"/>
      <c r="G158" s="61"/>
      <c r="H158" s="61"/>
      <c r="I158" s="61"/>
      <c r="J158" s="61"/>
      <c r="K158" s="61"/>
    </row>
    <row r="159" spans="2:11" ht="15" x14ac:dyDescent="0.25">
      <c r="B159" s="71"/>
      <c r="D159" s="69"/>
      <c r="E159" s="61"/>
      <c r="F159" s="61"/>
      <c r="G159" s="61"/>
      <c r="H159" s="61"/>
      <c r="I159" s="61"/>
      <c r="J159" s="61"/>
      <c r="K159" s="61"/>
    </row>
    <row r="160" spans="2:11" ht="15" x14ac:dyDescent="0.25">
      <c r="B160" s="71"/>
      <c r="D160" s="69"/>
      <c r="E160" s="61"/>
      <c r="F160" s="61"/>
      <c r="G160" s="61"/>
      <c r="H160" s="61"/>
      <c r="I160" s="61"/>
      <c r="J160" s="61"/>
      <c r="K160" s="61"/>
    </row>
    <row r="161" spans="2:11" ht="15" x14ac:dyDescent="0.25">
      <c r="B161" s="71"/>
      <c r="D161" s="69"/>
      <c r="E161" s="61"/>
      <c r="F161" s="61"/>
      <c r="G161" s="61"/>
      <c r="H161" s="61"/>
      <c r="I161" s="61"/>
      <c r="J161" s="61"/>
      <c r="K161" s="61"/>
    </row>
    <row r="162" spans="2:11" ht="15" x14ac:dyDescent="0.25">
      <c r="B162" s="71"/>
      <c r="D162" s="69"/>
      <c r="E162" s="61"/>
      <c r="F162" s="61"/>
      <c r="G162" s="61"/>
      <c r="H162" s="61"/>
      <c r="I162" s="61"/>
      <c r="J162" s="61"/>
      <c r="K162" s="61"/>
    </row>
    <row r="163" spans="2:11" ht="15" x14ac:dyDescent="0.25">
      <c r="B163" s="71"/>
      <c r="D163" s="69"/>
      <c r="E163" s="61"/>
      <c r="F163" s="61"/>
      <c r="G163" s="61"/>
      <c r="H163" s="61"/>
      <c r="I163" s="61"/>
      <c r="J163" s="61"/>
      <c r="K163" s="61"/>
    </row>
    <row r="164" spans="2:11" ht="15" x14ac:dyDescent="0.25">
      <c r="B164" s="71"/>
      <c r="D164" s="69"/>
      <c r="E164" s="61"/>
      <c r="F164" s="61"/>
      <c r="G164" s="61"/>
      <c r="H164" s="61"/>
      <c r="I164" s="61"/>
      <c r="J164" s="61"/>
      <c r="K164" s="61"/>
    </row>
    <row r="165" spans="2:11" ht="15" x14ac:dyDescent="0.25">
      <c r="B165" s="71"/>
      <c r="D165" s="69"/>
      <c r="E165" s="61"/>
      <c r="F165" s="61"/>
      <c r="G165" s="61"/>
      <c r="H165" s="61"/>
      <c r="I165" s="61"/>
      <c r="J165" s="61"/>
      <c r="K165" s="61"/>
    </row>
    <row r="166" spans="2:11" ht="15" x14ac:dyDescent="0.25">
      <c r="B166" s="71"/>
      <c r="D166" s="69"/>
      <c r="E166" s="61"/>
      <c r="F166" s="61"/>
      <c r="G166" s="61"/>
      <c r="H166" s="61"/>
      <c r="I166" s="61"/>
      <c r="J166" s="61"/>
      <c r="K166" s="61"/>
    </row>
    <row r="167" spans="2:11" ht="15" x14ac:dyDescent="0.25">
      <c r="B167" s="71"/>
      <c r="D167" s="69"/>
      <c r="E167" s="61"/>
      <c r="F167" s="61"/>
      <c r="G167" s="61"/>
      <c r="H167" s="61"/>
      <c r="I167" s="61"/>
      <c r="J167" s="61"/>
      <c r="K167" s="61"/>
    </row>
    <row r="168" spans="2:11" ht="15" x14ac:dyDescent="0.25">
      <c r="B168" s="71"/>
      <c r="D168" s="69"/>
      <c r="E168" s="61"/>
      <c r="F168" s="61"/>
      <c r="G168" s="61"/>
      <c r="H168" s="61"/>
      <c r="I168" s="61"/>
      <c r="J168" s="61"/>
      <c r="K168" s="61"/>
    </row>
    <row r="169" spans="2:11" ht="15" x14ac:dyDescent="0.25">
      <c r="B169" s="71"/>
      <c r="D169" s="69"/>
      <c r="E169" s="61"/>
      <c r="F169" s="61"/>
      <c r="G169" s="61"/>
      <c r="H169" s="61"/>
      <c r="I169" s="61"/>
      <c r="J169" s="61"/>
      <c r="K169" s="61"/>
    </row>
    <row r="170" spans="2:11" ht="15" x14ac:dyDescent="0.25">
      <c r="B170" s="71"/>
      <c r="D170" s="69"/>
      <c r="E170" s="61"/>
      <c r="F170" s="61"/>
      <c r="G170" s="61"/>
      <c r="H170" s="61"/>
      <c r="I170" s="61"/>
      <c r="J170" s="61"/>
      <c r="K170" s="61"/>
    </row>
    <row r="171" spans="2:11" ht="15" x14ac:dyDescent="0.25">
      <c r="B171" s="71"/>
      <c r="D171" s="69"/>
      <c r="E171" s="61"/>
      <c r="F171" s="61"/>
      <c r="G171" s="61"/>
      <c r="H171" s="61"/>
      <c r="I171" s="61"/>
      <c r="J171" s="61"/>
      <c r="K171" s="61"/>
    </row>
    <row r="172" spans="2:11" ht="15" x14ac:dyDescent="0.25">
      <c r="B172" s="71"/>
      <c r="D172" s="69"/>
      <c r="E172" s="61"/>
      <c r="F172" s="61"/>
      <c r="G172" s="61"/>
      <c r="H172" s="61"/>
      <c r="I172" s="61"/>
      <c r="J172" s="61"/>
      <c r="K172" s="61"/>
    </row>
    <row r="173" spans="2:11" ht="15" x14ac:dyDescent="0.25">
      <c r="B173" s="71"/>
      <c r="D173" s="69"/>
      <c r="E173" s="61"/>
      <c r="F173" s="61"/>
      <c r="G173" s="61"/>
      <c r="H173" s="61"/>
      <c r="I173" s="61"/>
      <c r="J173" s="61"/>
      <c r="K173" s="61"/>
    </row>
    <row r="174" spans="2:11" ht="15" x14ac:dyDescent="0.25">
      <c r="B174" s="71"/>
      <c r="D174" s="69"/>
      <c r="E174" s="61"/>
      <c r="F174" s="61"/>
      <c r="G174" s="61"/>
      <c r="H174" s="61"/>
      <c r="I174" s="61"/>
      <c r="J174" s="61"/>
      <c r="K174" s="61"/>
    </row>
    <row r="175" spans="2:11" ht="15" x14ac:dyDescent="0.25">
      <c r="B175" s="71"/>
      <c r="D175" s="69"/>
      <c r="E175" s="61"/>
      <c r="F175" s="61"/>
      <c r="G175" s="61"/>
      <c r="H175" s="61"/>
      <c r="I175" s="61"/>
      <c r="J175" s="61"/>
      <c r="K175" s="61"/>
    </row>
    <row r="176" spans="2:11" ht="15" x14ac:dyDescent="0.25">
      <c r="B176" s="71"/>
      <c r="D176" s="69"/>
      <c r="E176" s="61"/>
      <c r="F176" s="61"/>
      <c r="G176" s="61"/>
      <c r="H176" s="61"/>
      <c r="I176" s="61"/>
      <c r="J176" s="61"/>
      <c r="K176" s="61"/>
    </row>
    <row r="177" spans="2:11" ht="15" x14ac:dyDescent="0.25">
      <c r="B177" s="71"/>
      <c r="D177" s="69"/>
      <c r="E177" s="61"/>
      <c r="F177" s="61"/>
      <c r="G177" s="61"/>
      <c r="H177" s="61"/>
      <c r="I177" s="61"/>
      <c r="J177" s="61"/>
      <c r="K177" s="61"/>
    </row>
    <row r="178" spans="2:11" ht="15" x14ac:dyDescent="0.25">
      <c r="B178" s="71"/>
      <c r="D178" s="69"/>
      <c r="E178" s="61"/>
      <c r="F178" s="61"/>
      <c r="G178" s="61"/>
      <c r="H178" s="61"/>
      <c r="I178" s="61"/>
      <c r="J178" s="61"/>
      <c r="K178" s="61"/>
    </row>
    <row r="179" spans="2:11" ht="15" x14ac:dyDescent="0.25">
      <c r="B179" s="71"/>
      <c r="D179" s="69"/>
      <c r="E179" s="61"/>
      <c r="F179" s="61"/>
      <c r="G179" s="61"/>
      <c r="H179" s="61"/>
      <c r="I179" s="61"/>
      <c r="J179" s="61"/>
      <c r="K179" s="61"/>
    </row>
    <row r="180" spans="2:11" ht="15" x14ac:dyDescent="0.25">
      <c r="B180" s="71"/>
      <c r="D180" s="69"/>
      <c r="E180" s="61"/>
      <c r="F180" s="61"/>
      <c r="G180" s="61"/>
      <c r="H180" s="61"/>
      <c r="I180" s="61"/>
      <c r="J180" s="61"/>
      <c r="K180" s="61"/>
    </row>
    <row r="181" spans="2:11" ht="15" x14ac:dyDescent="0.25">
      <c r="B181" s="71"/>
      <c r="D181" s="69"/>
      <c r="E181" s="61"/>
      <c r="F181" s="61"/>
      <c r="G181" s="61"/>
      <c r="H181" s="61"/>
      <c r="I181" s="61"/>
      <c r="J181" s="61"/>
      <c r="K181" s="61"/>
    </row>
    <row r="182" spans="2:11" ht="15" x14ac:dyDescent="0.25">
      <c r="B182" s="71"/>
      <c r="D182" s="69"/>
      <c r="E182" s="61"/>
      <c r="F182" s="61"/>
      <c r="G182" s="61"/>
      <c r="H182" s="61"/>
      <c r="I182" s="61"/>
      <c r="J182" s="61"/>
      <c r="K182" s="61"/>
    </row>
    <row r="183" spans="2:11" ht="15" x14ac:dyDescent="0.25">
      <c r="B183" s="71"/>
      <c r="D183" s="69"/>
      <c r="E183" s="61"/>
      <c r="F183" s="61"/>
      <c r="G183" s="61"/>
      <c r="H183" s="61"/>
      <c r="I183" s="61"/>
      <c r="J183" s="61"/>
      <c r="K183" s="61"/>
    </row>
    <row r="184" spans="2:11" ht="15" x14ac:dyDescent="0.25">
      <c r="B184" s="71"/>
      <c r="D184" s="69"/>
      <c r="E184" s="61"/>
      <c r="F184" s="61"/>
      <c r="G184" s="61"/>
      <c r="H184" s="61"/>
      <c r="I184" s="61"/>
      <c r="J184" s="61"/>
      <c r="K184" s="61"/>
    </row>
    <row r="185" spans="2:11" ht="15" x14ac:dyDescent="0.25">
      <c r="B185" s="71"/>
      <c r="D185" s="69"/>
      <c r="E185" s="61"/>
      <c r="F185" s="61"/>
      <c r="G185" s="61"/>
      <c r="H185" s="61"/>
      <c r="I185" s="61"/>
      <c r="J185" s="61"/>
      <c r="K185" s="61"/>
    </row>
    <row r="186" spans="2:11" ht="15" x14ac:dyDescent="0.25">
      <c r="B186" s="71"/>
      <c r="D186" s="69"/>
      <c r="E186" s="61"/>
      <c r="F186" s="61"/>
      <c r="G186" s="61"/>
      <c r="H186" s="61"/>
      <c r="I186" s="61"/>
      <c r="J186" s="61"/>
      <c r="K186" s="61"/>
    </row>
    <row r="187" spans="2:11" ht="15" x14ac:dyDescent="0.25">
      <c r="B187" s="71"/>
      <c r="D187" s="69"/>
      <c r="E187" s="61"/>
      <c r="F187" s="61"/>
      <c r="G187" s="61"/>
      <c r="H187" s="61"/>
      <c r="I187" s="61"/>
      <c r="J187" s="61"/>
      <c r="K187" s="61"/>
    </row>
    <row r="188" spans="2:11" ht="15" x14ac:dyDescent="0.25">
      <c r="B188" s="71"/>
      <c r="D188" s="69"/>
      <c r="E188" s="61"/>
      <c r="F188" s="61"/>
      <c r="G188" s="61"/>
      <c r="H188" s="61"/>
      <c r="I188" s="61"/>
      <c r="J188" s="61"/>
      <c r="K188" s="61"/>
    </row>
    <row r="189" spans="2:11" ht="15" x14ac:dyDescent="0.25">
      <c r="B189" s="71"/>
      <c r="D189" s="69"/>
      <c r="E189" s="61"/>
      <c r="F189" s="61"/>
      <c r="G189" s="61"/>
      <c r="H189" s="61"/>
      <c r="I189" s="61"/>
      <c r="J189" s="61"/>
      <c r="K189" s="61"/>
    </row>
    <row r="190" spans="2:11" ht="15" x14ac:dyDescent="0.25">
      <c r="B190" s="71"/>
      <c r="D190" s="69"/>
      <c r="E190" s="61"/>
      <c r="F190" s="61"/>
      <c r="G190" s="61"/>
      <c r="H190" s="61"/>
      <c r="I190" s="61"/>
      <c r="J190" s="61"/>
      <c r="K190" s="61"/>
    </row>
    <row r="191" spans="2:11" ht="15" x14ac:dyDescent="0.25">
      <c r="B191" s="71"/>
      <c r="D191" s="69"/>
      <c r="E191" s="61"/>
      <c r="F191" s="61"/>
      <c r="G191" s="61"/>
      <c r="H191" s="61"/>
      <c r="I191" s="61"/>
      <c r="J191" s="61"/>
      <c r="K191" s="61"/>
    </row>
    <row r="192" spans="2:11" ht="15" x14ac:dyDescent="0.25">
      <c r="B192" s="71"/>
      <c r="D192" s="69"/>
      <c r="E192" s="61"/>
      <c r="F192" s="61"/>
      <c r="G192" s="61"/>
      <c r="H192" s="61"/>
      <c r="I192" s="61"/>
      <c r="J192" s="61"/>
      <c r="K192" s="61"/>
    </row>
    <row r="193" spans="2:11" ht="15" x14ac:dyDescent="0.25">
      <c r="B193" s="71"/>
      <c r="D193" s="69"/>
      <c r="E193" s="61"/>
      <c r="F193" s="61"/>
      <c r="G193" s="61"/>
      <c r="H193" s="61"/>
      <c r="I193" s="61"/>
      <c r="J193" s="61"/>
      <c r="K193" s="61"/>
    </row>
    <row r="194" spans="2:11" ht="15" x14ac:dyDescent="0.25">
      <c r="B194" s="71"/>
      <c r="D194" s="69"/>
      <c r="E194" s="61"/>
      <c r="F194" s="61"/>
      <c r="G194" s="61"/>
      <c r="H194" s="61"/>
      <c r="I194" s="61"/>
      <c r="J194" s="61"/>
      <c r="K194" s="61"/>
    </row>
    <row r="195" spans="2:11" ht="15" x14ac:dyDescent="0.25">
      <c r="B195" s="71"/>
      <c r="D195" s="69"/>
      <c r="E195" s="61"/>
      <c r="F195" s="61"/>
      <c r="G195" s="61"/>
      <c r="H195" s="61"/>
      <c r="I195" s="61"/>
      <c r="J195" s="61"/>
      <c r="K195" s="61"/>
    </row>
    <row r="196" spans="2:11" ht="15" x14ac:dyDescent="0.25">
      <c r="B196" s="71"/>
      <c r="D196" s="69"/>
      <c r="E196" s="61"/>
      <c r="F196" s="61"/>
      <c r="G196" s="61"/>
      <c r="H196" s="61"/>
      <c r="I196" s="61"/>
      <c r="J196" s="61"/>
      <c r="K196" s="61"/>
    </row>
    <row r="197" spans="2:11" ht="15" x14ac:dyDescent="0.25">
      <c r="B197" s="71"/>
      <c r="D197" s="69"/>
      <c r="E197" s="61"/>
      <c r="F197" s="61"/>
      <c r="G197" s="61"/>
      <c r="H197" s="61"/>
      <c r="I197" s="61"/>
      <c r="J197" s="61"/>
      <c r="K197" s="61"/>
    </row>
    <row r="198" spans="2:11" ht="15" x14ac:dyDescent="0.25">
      <c r="B198" s="71"/>
      <c r="D198" s="69"/>
      <c r="E198" s="61"/>
      <c r="F198" s="61"/>
      <c r="G198" s="61"/>
      <c r="H198" s="61"/>
      <c r="I198" s="61"/>
      <c r="J198" s="61"/>
      <c r="K198" s="61"/>
    </row>
    <row r="199" spans="2:11" ht="15" x14ac:dyDescent="0.25">
      <c r="B199" s="71"/>
      <c r="D199" s="69"/>
      <c r="E199" s="61"/>
      <c r="F199" s="61"/>
      <c r="G199" s="61"/>
      <c r="H199" s="61"/>
      <c r="I199" s="61"/>
      <c r="J199" s="61"/>
      <c r="K199" s="61"/>
    </row>
    <row r="200" spans="2:11" ht="15" x14ac:dyDescent="0.25">
      <c r="B200" s="71"/>
      <c r="D200" s="69"/>
      <c r="E200" s="61"/>
      <c r="F200" s="61"/>
      <c r="G200" s="61"/>
      <c r="H200" s="61"/>
      <c r="I200" s="61"/>
      <c r="J200" s="61"/>
      <c r="K200" s="61"/>
    </row>
    <row r="201" spans="2:11" ht="15" x14ac:dyDescent="0.25">
      <c r="B201" s="71"/>
      <c r="D201" s="69"/>
      <c r="E201" s="61"/>
      <c r="F201" s="61"/>
      <c r="G201" s="61"/>
      <c r="H201" s="61"/>
      <c r="I201" s="61"/>
      <c r="J201" s="61"/>
      <c r="K201" s="61"/>
    </row>
    <row r="202" spans="2:11" ht="15" x14ac:dyDescent="0.25">
      <c r="B202" s="71"/>
      <c r="D202" s="69"/>
      <c r="E202" s="61"/>
      <c r="F202" s="61"/>
      <c r="G202" s="61"/>
      <c r="H202" s="61"/>
      <c r="I202" s="61"/>
      <c r="J202" s="61"/>
      <c r="K202" s="61"/>
    </row>
    <row r="203" spans="2:11" ht="15" x14ac:dyDescent="0.25">
      <c r="B203" s="71"/>
      <c r="D203" s="69"/>
      <c r="E203" s="61"/>
      <c r="F203" s="61"/>
      <c r="G203" s="61"/>
      <c r="H203" s="61"/>
      <c r="I203" s="61"/>
      <c r="J203" s="61"/>
      <c r="K203" s="61"/>
    </row>
    <row r="204" spans="2:11" ht="15" x14ac:dyDescent="0.25">
      <c r="B204" s="71"/>
      <c r="D204" s="69"/>
      <c r="E204" s="61"/>
      <c r="F204" s="61"/>
      <c r="G204" s="61"/>
      <c r="H204" s="61"/>
      <c r="I204" s="61"/>
      <c r="J204" s="61"/>
      <c r="K204" s="61"/>
    </row>
    <row r="205" spans="2:11" ht="15" x14ac:dyDescent="0.25">
      <c r="B205" s="71"/>
      <c r="D205" s="69"/>
      <c r="E205" s="61"/>
      <c r="F205" s="61"/>
      <c r="G205" s="61"/>
      <c r="H205" s="61"/>
      <c r="I205" s="61"/>
      <c r="J205" s="61"/>
      <c r="K205" s="61"/>
    </row>
    <row r="206" spans="2:11" ht="15" x14ac:dyDescent="0.25">
      <c r="B206" s="71"/>
      <c r="D206" s="69"/>
      <c r="E206" s="61"/>
      <c r="F206" s="61"/>
      <c r="G206" s="61"/>
      <c r="H206" s="61"/>
      <c r="I206" s="61"/>
      <c r="J206" s="61"/>
      <c r="K206" s="61"/>
    </row>
    <row r="207" spans="2:11" ht="15" x14ac:dyDescent="0.25">
      <c r="B207" s="71"/>
      <c r="D207" s="69"/>
      <c r="E207" s="61"/>
      <c r="F207" s="61"/>
      <c r="G207" s="61"/>
      <c r="H207" s="61"/>
      <c r="I207" s="61"/>
      <c r="J207" s="61"/>
      <c r="K207" s="61"/>
    </row>
    <row r="208" spans="2:11" ht="15" x14ac:dyDescent="0.25">
      <c r="B208" s="71"/>
      <c r="D208" s="69"/>
      <c r="E208" s="61"/>
      <c r="F208" s="61"/>
      <c r="G208" s="61"/>
      <c r="H208" s="61"/>
      <c r="I208" s="61"/>
      <c r="J208" s="61"/>
      <c r="K208" s="61"/>
    </row>
    <row r="209" spans="2:11" ht="15" x14ac:dyDescent="0.25">
      <c r="B209" s="71"/>
      <c r="D209" s="69"/>
      <c r="E209" s="61"/>
      <c r="F209" s="61"/>
      <c r="G209" s="61"/>
      <c r="H209" s="61"/>
      <c r="I209" s="61"/>
      <c r="J209" s="61"/>
      <c r="K209" s="61"/>
    </row>
    <row r="210" spans="2:11" ht="15" x14ac:dyDescent="0.25">
      <c r="B210" s="71"/>
      <c r="D210" s="69"/>
      <c r="E210" s="61"/>
      <c r="F210" s="61"/>
      <c r="G210" s="61"/>
      <c r="H210" s="61"/>
      <c r="I210" s="61"/>
      <c r="J210" s="61"/>
      <c r="K210" s="61"/>
    </row>
    <row r="211" spans="2:11" ht="15" x14ac:dyDescent="0.25">
      <c r="B211" s="71"/>
      <c r="D211" s="69"/>
      <c r="E211" s="61"/>
      <c r="F211" s="61"/>
      <c r="G211" s="61"/>
      <c r="H211" s="61"/>
      <c r="I211" s="61"/>
      <c r="J211" s="61"/>
      <c r="K211" s="61"/>
    </row>
    <row r="212" spans="2:11" ht="15" x14ac:dyDescent="0.25">
      <c r="B212" s="71"/>
      <c r="D212" s="69"/>
      <c r="E212" s="61"/>
      <c r="F212" s="61"/>
      <c r="G212" s="61"/>
      <c r="H212" s="61"/>
      <c r="I212" s="61"/>
      <c r="J212" s="61"/>
      <c r="K212" s="61"/>
    </row>
    <row r="213" spans="2:11" ht="15" x14ac:dyDescent="0.25">
      <c r="B213" s="71"/>
      <c r="D213" s="69"/>
      <c r="E213" s="61"/>
      <c r="F213" s="61"/>
      <c r="G213" s="61"/>
      <c r="H213" s="61"/>
      <c r="I213" s="61"/>
      <c r="J213" s="61"/>
      <c r="K213" s="61"/>
    </row>
    <row r="214" spans="2:11" ht="15" x14ac:dyDescent="0.25">
      <c r="B214" s="71"/>
      <c r="D214" s="69"/>
      <c r="E214" s="61"/>
      <c r="F214" s="61"/>
      <c r="G214" s="61"/>
      <c r="H214" s="61"/>
      <c r="I214" s="61"/>
      <c r="J214" s="61"/>
      <c r="K214" s="61"/>
    </row>
    <row r="215" spans="2:11" ht="15" x14ac:dyDescent="0.25">
      <c r="B215" s="71"/>
      <c r="D215" s="69"/>
      <c r="E215" s="61"/>
      <c r="F215" s="61"/>
      <c r="G215" s="61"/>
      <c r="H215" s="61"/>
      <c r="I215" s="61"/>
      <c r="J215" s="61"/>
      <c r="K215" s="61"/>
    </row>
    <row r="216" spans="2:11" ht="15" x14ac:dyDescent="0.25">
      <c r="B216" s="71"/>
      <c r="D216" s="69"/>
      <c r="E216" s="61"/>
      <c r="F216" s="61"/>
      <c r="G216" s="61"/>
      <c r="H216" s="61"/>
      <c r="I216" s="61"/>
      <c r="J216" s="61"/>
      <c r="K216" s="61"/>
    </row>
    <row r="217" spans="2:11" ht="15" x14ac:dyDescent="0.25">
      <c r="B217" s="71"/>
      <c r="D217" s="69"/>
      <c r="E217" s="61"/>
      <c r="F217" s="61"/>
      <c r="G217" s="61"/>
      <c r="H217" s="61"/>
      <c r="I217" s="61"/>
      <c r="J217" s="61"/>
      <c r="K217" s="61"/>
    </row>
    <row r="218" spans="2:11" ht="15" x14ac:dyDescent="0.25">
      <c r="B218" s="71"/>
      <c r="D218" s="69"/>
      <c r="E218" s="61"/>
      <c r="F218" s="61"/>
      <c r="G218" s="61"/>
      <c r="H218" s="61"/>
      <c r="I218" s="61"/>
      <c r="J218" s="61"/>
      <c r="K218" s="61"/>
    </row>
    <row r="219" spans="2:11" ht="15" x14ac:dyDescent="0.25">
      <c r="B219" s="71"/>
      <c r="D219" s="69"/>
      <c r="E219" s="61"/>
      <c r="F219" s="61"/>
      <c r="G219" s="61"/>
      <c r="H219" s="61"/>
      <c r="I219" s="61"/>
      <c r="J219" s="61"/>
      <c r="K219" s="61"/>
    </row>
    <row r="220" spans="2:11" ht="15" x14ac:dyDescent="0.25">
      <c r="B220" s="71"/>
      <c r="D220" s="69"/>
      <c r="E220" s="61"/>
      <c r="F220" s="61"/>
      <c r="G220" s="61"/>
      <c r="H220" s="61"/>
      <c r="I220" s="61"/>
      <c r="J220" s="61"/>
      <c r="K220" s="61"/>
    </row>
    <row r="221" spans="2:11" ht="15" x14ac:dyDescent="0.25">
      <c r="B221" s="71"/>
      <c r="D221" s="69"/>
      <c r="E221" s="61"/>
      <c r="F221" s="61"/>
      <c r="G221" s="61"/>
      <c r="H221" s="61"/>
      <c r="I221" s="61"/>
      <c r="J221" s="61"/>
      <c r="K221" s="61"/>
    </row>
    <row r="222" spans="2:11" ht="15" x14ac:dyDescent="0.25">
      <c r="B222" s="71"/>
      <c r="D222" s="69"/>
      <c r="E222" s="61"/>
      <c r="F222" s="61"/>
      <c r="G222" s="61"/>
      <c r="H222" s="61"/>
      <c r="I222" s="61"/>
      <c r="J222" s="61"/>
      <c r="K222" s="61"/>
    </row>
    <row r="223" spans="2:11" ht="15" x14ac:dyDescent="0.25">
      <c r="B223" s="71"/>
      <c r="D223" s="69"/>
      <c r="E223" s="61"/>
      <c r="F223" s="61"/>
      <c r="G223" s="61"/>
      <c r="H223" s="61"/>
      <c r="I223" s="61"/>
      <c r="J223" s="61"/>
      <c r="K223" s="61"/>
    </row>
    <row r="224" spans="2:11" ht="15" x14ac:dyDescent="0.25">
      <c r="B224" s="71"/>
      <c r="D224" s="69"/>
      <c r="E224" s="61"/>
      <c r="F224" s="61"/>
      <c r="G224" s="61"/>
      <c r="H224" s="61"/>
      <c r="I224" s="61"/>
      <c r="J224" s="61"/>
      <c r="K224" s="61"/>
    </row>
    <row r="225" spans="2:11" ht="15" x14ac:dyDescent="0.25">
      <c r="B225" s="71"/>
      <c r="D225" s="69"/>
      <c r="E225" s="61"/>
      <c r="F225" s="61"/>
      <c r="G225" s="61"/>
      <c r="H225" s="61"/>
      <c r="I225" s="61"/>
      <c r="J225" s="61"/>
      <c r="K225" s="61"/>
    </row>
    <row r="226" spans="2:11" ht="15" x14ac:dyDescent="0.25">
      <c r="B226" s="71"/>
      <c r="D226" s="69"/>
      <c r="E226" s="61"/>
      <c r="F226" s="61"/>
      <c r="G226" s="61"/>
      <c r="H226" s="61"/>
      <c r="I226" s="61"/>
      <c r="J226" s="61"/>
      <c r="K226" s="61"/>
    </row>
    <row r="227" spans="2:11" ht="15" x14ac:dyDescent="0.25">
      <c r="B227" s="71"/>
      <c r="D227" s="69"/>
      <c r="E227" s="61"/>
      <c r="F227" s="61"/>
      <c r="G227" s="61"/>
      <c r="H227" s="61"/>
      <c r="I227" s="61"/>
      <c r="J227" s="61"/>
      <c r="K227" s="61"/>
    </row>
    <row r="228" spans="2:11" ht="15" x14ac:dyDescent="0.25">
      <c r="B228" s="71"/>
      <c r="D228" s="69"/>
      <c r="E228" s="61"/>
      <c r="F228" s="61"/>
      <c r="G228" s="61"/>
      <c r="H228" s="61"/>
      <c r="I228" s="61"/>
      <c r="J228" s="61"/>
      <c r="K228" s="61"/>
    </row>
    <row r="229" spans="2:11" ht="15" x14ac:dyDescent="0.25">
      <c r="B229" s="71"/>
      <c r="D229" s="69"/>
      <c r="E229" s="61"/>
      <c r="F229" s="61"/>
      <c r="G229" s="61"/>
      <c r="H229" s="61"/>
      <c r="I229" s="61"/>
      <c r="J229" s="61"/>
      <c r="K229" s="61"/>
    </row>
    <row r="230" spans="2:11" ht="15" x14ac:dyDescent="0.25">
      <c r="B230" s="71"/>
      <c r="D230" s="69"/>
      <c r="E230" s="61"/>
      <c r="F230" s="61"/>
      <c r="G230" s="61"/>
      <c r="H230" s="61"/>
      <c r="I230" s="61"/>
      <c r="J230" s="61"/>
      <c r="K230" s="61"/>
    </row>
    <row r="231" spans="2:11" ht="15" x14ac:dyDescent="0.25">
      <c r="B231" s="71"/>
      <c r="D231" s="69"/>
      <c r="E231" s="61"/>
      <c r="F231" s="61"/>
      <c r="G231" s="61"/>
      <c r="H231" s="61"/>
      <c r="I231" s="61"/>
      <c r="J231" s="61"/>
      <c r="K231" s="61"/>
    </row>
    <row r="232" spans="2:11" ht="15" x14ac:dyDescent="0.25">
      <c r="B232" s="71"/>
      <c r="D232" s="69"/>
      <c r="E232" s="61"/>
      <c r="F232" s="61"/>
      <c r="G232" s="61"/>
      <c r="H232" s="61"/>
      <c r="I232" s="61"/>
      <c r="J232" s="61"/>
      <c r="K232" s="61"/>
    </row>
    <row r="233" spans="2:11" ht="15" x14ac:dyDescent="0.25">
      <c r="B233" s="71"/>
      <c r="D233" s="69"/>
      <c r="E233" s="61"/>
      <c r="F233" s="61"/>
      <c r="G233" s="61"/>
      <c r="H233" s="61"/>
      <c r="I233" s="61"/>
      <c r="J233" s="61"/>
      <c r="K233" s="61"/>
    </row>
    <row r="234" spans="2:11" ht="15" x14ac:dyDescent="0.25">
      <c r="B234" s="71"/>
      <c r="D234" s="69"/>
      <c r="E234" s="61"/>
      <c r="F234" s="61"/>
      <c r="G234" s="61"/>
      <c r="H234" s="61"/>
      <c r="I234" s="61"/>
      <c r="J234" s="61"/>
      <c r="K234" s="61"/>
    </row>
    <row r="235" spans="2:11" ht="15" x14ac:dyDescent="0.25">
      <c r="B235" s="71"/>
      <c r="D235" s="69"/>
      <c r="E235" s="61"/>
      <c r="F235" s="61"/>
      <c r="G235" s="61"/>
      <c r="H235" s="61"/>
      <c r="I235" s="61"/>
      <c r="J235" s="61"/>
      <c r="K235" s="61"/>
    </row>
    <row r="236" spans="2:11" ht="15" x14ac:dyDescent="0.25">
      <c r="B236" s="71"/>
      <c r="D236" s="69"/>
      <c r="E236" s="61"/>
      <c r="F236" s="61"/>
      <c r="G236" s="61"/>
      <c r="H236" s="61"/>
      <c r="I236" s="61"/>
      <c r="J236" s="61"/>
      <c r="K236" s="61"/>
    </row>
    <row r="237" spans="2:11" ht="15" x14ac:dyDescent="0.25">
      <c r="B237" s="71"/>
      <c r="D237" s="69"/>
      <c r="E237" s="61"/>
      <c r="F237" s="61"/>
      <c r="G237" s="61"/>
      <c r="H237" s="61"/>
      <c r="I237" s="61"/>
      <c r="J237" s="61"/>
      <c r="K237" s="61"/>
    </row>
    <row r="238" spans="2:11" ht="15" x14ac:dyDescent="0.25">
      <c r="B238" s="71"/>
      <c r="D238" s="69"/>
      <c r="E238" s="61"/>
      <c r="F238" s="61"/>
      <c r="G238" s="61"/>
      <c r="H238" s="61"/>
      <c r="I238" s="61"/>
      <c r="J238" s="61"/>
      <c r="K238" s="61"/>
    </row>
    <row r="239" spans="2:11" ht="15" x14ac:dyDescent="0.25">
      <c r="B239" s="71"/>
      <c r="D239" s="69"/>
      <c r="E239" s="61"/>
      <c r="F239" s="61"/>
      <c r="G239" s="61"/>
      <c r="H239" s="61"/>
      <c r="I239" s="61"/>
      <c r="J239" s="61"/>
      <c r="K239" s="61"/>
    </row>
    <row r="240" spans="2:11" ht="15" x14ac:dyDescent="0.25">
      <c r="B240" s="71"/>
      <c r="D240" s="69"/>
      <c r="E240" s="61"/>
      <c r="F240" s="61"/>
      <c r="G240" s="61"/>
      <c r="H240" s="61"/>
      <c r="I240" s="61"/>
      <c r="J240" s="61"/>
      <c r="K240" s="61"/>
    </row>
    <row r="241" spans="2:11" ht="15" x14ac:dyDescent="0.25">
      <c r="B241" s="71"/>
      <c r="D241" s="69"/>
      <c r="E241" s="61"/>
      <c r="F241" s="61"/>
      <c r="G241" s="61"/>
      <c r="H241" s="61"/>
      <c r="I241" s="61"/>
      <c r="J241" s="61"/>
      <c r="K241" s="61"/>
    </row>
    <row r="242" spans="2:11" ht="15" x14ac:dyDescent="0.25">
      <c r="B242" s="71"/>
      <c r="D242" s="69"/>
      <c r="E242" s="61"/>
      <c r="F242" s="61"/>
      <c r="G242" s="61"/>
      <c r="H242" s="61"/>
      <c r="I242" s="61"/>
      <c r="J242" s="61"/>
      <c r="K242" s="61"/>
    </row>
    <row r="243" spans="2:11" ht="15" x14ac:dyDescent="0.25">
      <c r="B243" s="71"/>
      <c r="D243" s="69"/>
      <c r="E243" s="61"/>
      <c r="F243" s="61"/>
      <c r="G243" s="61"/>
      <c r="H243" s="61"/>
      <c r="I243" s="61"/>
      <c r="J243" s="61"/>
      <c r="K243" s="61"/>
    </row>
    <row r="244" spans="2:11" ht="15" x14ac:dyDescent="0.25">
      <c r="B244" s="71"/>
      <c r="D244" s="69"/>
      <c r="E244" s="61"/>
      <c r="F244" s="61"/>
      <c r="G244" s="61"/>
      <c r="H244" s="61"/>
      <c r="I244" s="61"/>
      <c r="J244" s="61"/>
      <c r="K244" s="61"/>
    </row>
    <row r="245" spans="2:11" ht="15" x14ac:dyDescent="0.25">
      <c r="B245" s="71"/>
      <c r="D245" s="69"/>
      <c r="E245" s="61"/>
      <c r="F245" s="61"/>
      <c r="G245" s="61"/>
      <c r="H245" s="61"/>
      <c r="I245" s="61"/>
      <c r="J245" s="61"/>
      <c r="K245" s="61"/>
    </row>
    <row r="246" spans="2:11" ht="15" x14ac:dyDescent="0.25">
      <c r="B246" s="71"/>
      <c r="D246" s="69"/>
      <c r="E246" s="61"/>
      <c r="F246" s="61"/>
      <c r="G246" s="61"/>
      <c r="H246" s="61"/>
      <c r="I246" s="61"/>
      <c r="J246" s="61"/>
      <c r="K246" s="61"/>
    </row>
    <row r="247" spans="2:11" ht="15" x14ac:dyDescent="0.25">
      <c r="B247" s="71"/>
      <c r="D247" s="69"/>
      <c r="E247" s="61"/>
      <c r="F247" s="61"/>
      <c r="G247" s="61"/>
      <c r="H247" s="61"/>
      <c r="I247" s="61"/>
      <c r="J247" s="61"/>
      <c r="K247" s="61"/>
    </row>
    <row r="248" spans="2:11" ht="15" x14ac:dyDescent="0.25">
      <c r="B248" s="71"/>
      <c r="D248" s="69"/>
      <c r="E248" s="61"/>
      <c r="F248" s="61"/>
      <c r="G248" s="61"/>
      <c r="H248" s="61"/>
      <c r="I248" s="61"/>
      <c r="J248" s="61"/>
      <c r="K248" s="61"/>
    </row>
    <row r="249" spans="2:11" ht="15" x14ac:dyDescent="0.25">
      <c r="B249" s="71"/>
      <c r="D249" s="69"/>
      <c r="E249" s="61"/>
      <c r="F249" s="61"/>
      <c r="G249" s="61"/>
      <c r="H249" s="61"/>
      <c r="I249" s="61"/>
      <c r="J249" s="61"/>
      <c r="K249" s="61"/>
    </row>
    <row r="250" spans="2:11" ht="15" x14ac:dyDescent="0.25">
      <c r="B250" s="71"/>
      <c r="D250" s="69"/>
      <c r="E250" s="61"/>
      <c r="F250" s="61"/>
      <c r="G250" s="61"/>
      <c r="H250" s="61"/>
      <c r="I250" s="61"/>
      <c r="J250" s="61"/>
      <c r="K250" s="61"/>
    </row>
    <row r="251" spans="2:11" ht="15" x14ac:dyDescent="0.25">
      <c r="B251" s="71"/>
      <c r="D251" s="69"/>
      <c r="E251" s="61"/>
      <c r="F251" s="61"/>
      <c r="G251" s="61"/>
      <c r="H251" s="61"/>
      <c r="I251" s="61"/>
      <c r="J251" s="61"/>
      <c r="K251" s="61"/>
    </row>
    <row r="252" spans="2:11" ht="15" x14ac:dyDescent="0.25">
      <c r="B252" s="71"/>
      <c r="D252" s="69"/>
      <c r="E252" s="61"/>
      <c r="F252" s="61"/>
      <c r="G252" s="61"/>
      <c r="H252" s="61"/>
      <c r="I252" s="61"/>
      <c r="J252" s="61"/>
      <c r="K252" s="61"/>
    </row>
    <row r="253" spans="2:11" ht="15" x14ac:dyDescent="0.25">
      <c r="B253" s="71"/>
      <c r="D253" s="69"/>
      <c r="E253" s="61"/>
      <c r="F253" s="61"/>
      <c r="G253" s="61"/>
      <c r="H253" s="61"/>
      <c r="I253" s="61"/>
      <c r="J253" s="61"/>
      <c r="K253" s="61"/>
    </row>
    <row r="254" spans="2:11" ht="15" x14ac:dyDescent="0.25">
      <c r="B254" s="71"/>
      <c r="D254" s="69"/>
      <c r="E254" s="61"/>
      <c r="F254" s="61"/>
      <c r="G254" s="61"/>
      <c r="H254" s="61"/>
      <c r="I254" s="61"/>
      <c r="J254" s="61"/>
      <c r="K254" s="61"/>
    </row>
    <row r="255" spans="2:11" ht="15" x14ac:dyDescent="0.25">
      <c r="B255" s="71"/>
      <c r="D255" s="69"/>
      <c r="E255" s="61"/>
      <c r="F255" s="61"/>
      <c r="G255" s="61"/>
      <c r="H255" s="61"/>
      <c r="I255" s="61"/>
      <c r="J255" s="61"/>
      <c r="K255" s="61"/>
    </row>
    <row r="256" spans="2:11" ht="15" x14ac:dyDescent="0.25">
      <c r="B256" s="71"/>
      <c r="D256" s="69"/>
      <c r="E256" s="61"/>
      <c r="F256" s="61"/>
      <c r="G256" s="61"/>
      <c r="H256" s="61"/>
      <c r="I256" s="61"/>
      <c r="J256" s="61"/>
      <c r="K256" s="61"/>
    </row>
    <row r="257" spans="2:11" ht="15" x14ac:dyDescent="0.25">
      <c r="B257" s="71"/>
      <c r="D257" s="69"/>
      <c r="E257" s="61"/>
      <c r="F257" s="61"/>
      <c r="G257" s="61"/>
      <c r="H257" s="61"/>
      <c r="I257" s="61"/>
      <c r="J257" s="61"/>
      <c r="K257" s="61"/>
    </row>
    <row r="258" spans="2:11" ht="15" x14ac:dyDescent="0.25">
      <c r="B258" s="71"/>
      <c r="D258" s="69"/>
      <c r="E258" s="61"/>
      <c r="F258" s="61"/>
      <c r="G258" s="61"/>
      <c r="H258" s="61"/>
      <c r="I258" s="61"/>
      <c r="J258" s="61"/>
      <c r="K258" s="61"/>
    </row>
    <row r="259" spans="2:11" ht="15" x14ac:dyDescent="0.25">
      <c r="B259" s="71"/>
      <c r="D259" s="69"/>
      <c r="E259" s="61"/>
      <c r="F259" s="61"/>
      <c r="G259" s="61"/>
      <c r="H259" s="61"/>
      <c r="I259" s="61"/>
      <c r="J259" s="61"/>
      <c r="K259" s="61"/>
    </row>
    <row r="260" spans="2:11" ht="15" x14ac:dyDescent="0.25">
      <c r="B260" s="71"/>
      <c r="D260" s="69"/>
      <c r="E260" s="61"/>
      <c r="F260" s="61"/>
      <c r="G260" s="61"/>
      <c r="H260" s="61"/>
      <c r="I260" s="61"/>
      <c r="J260" s="61"/>
      <c r="K260" s="61"/>
    </row>
    <row r="261" spans="2:11" ht="15" x14ac:dyDescent="0.25">
      <c r="B261" s="71"/>
      <c r="D261" s="69"/>
      <c r="E261" s="61"/>
      <c r="F261" s="61"/>
      <c r="G261" s="61"/>
      <c r="H261" s="61"/>
      <c r="I261" s="61"/>
      <c r="J261" s="61"/>
      <c r="K261" s="61"/>
    </row>
    <row r="262" spans="2:11" ht="15" x14ac:dyDescent="0.25">
      <c r="B262" s="71"/>
      <c r="D262" s="69"/>
      <c r="E262" s="61"/>
      <c r="F262" s="61"/>
      <c r="G262" s="61"/>
      <c r="H262" s="61"/>
      <c r="I262" s="61"/>
      <c r="J262" s="61"/>
      <c r="K262" s="61"/>
    </row>
    <row r="263" spans="2:11" ht="15" x14ac:dyDescent="0.25">
      <c r="B263" s="71"/>
      <c r="D263" s="69"/>
      <c r="E263" s="61"/>
      <c r="F263" s="61"/>
      <c r="G263" s="61"/>
      <c r="H263" s="61"/>
      <c r="I263" s="61"/>
      <c r="J263" s="61"/>
      <c r="K263" s="61"/>
    </row>
    <row r="264" spans="2:11" ht="15" x14ac:dyDescent="0.25">
      <c r="B264" s="71"/>
      <c r="D264" s="69"/>
      <c r="E264" s="61"/>
      <c r="F264" s="61"/>
      <c r="G264" s="61"/>
      <c r="H264" s="61"/>
      <c r="I264" s="61"/>
      <c r="J264" s="61"/>
      <c r="K264" s="61"/>
    </row>
    <row r="265" spans="2:11" ht="15" x14ac:dyDescent="0.25">
      <c r="B265" s="71"/>
      <c r="D265" s="69"/>
      <c r="E265" s="61"/>
      <c r="F265" s="61"/>
      <c r="G265" s="61"/>
      <c r="H265" s="61"/>
      <c r="I265" s="61"/>
      <c r="J265" s="61"/>
      <c r="K265" s="61"/>
    </row>
    <row r="266" spans="2:11" ht="15" x14ac:dyDescent="0.25">
      <c r="B266" s="71"/>
      <c r="D266" s="69"/>
      <c r="E266" s="61"/>
      <c r="F266" s="61"/>
      <c r="G266" s="61"/>
      <c r="H266" s="61"/>
      <c r="I266" s="61"/>
      <c r="J266" s="61"/>
      <c r="K266" s="61"/>
    </row>
    <row r="267" spans="2:11" ht="15" x14ac:dyDescent="0.25">
      <c r="B267" s="71"/>
      <c r="D267" s="69"/>
      <c r="E267" s="61"/>
      <c r="F267" s="61"/>
      <c r="G267" s="61"/>
      <c r="H267" s="61"/>
      <c r="I267" s="61"/>
      <c r="J267" s="61"/>
      <c r="K267" s="61"/>
    </row>
    <row r="268" spans="2:11" ht="15" x14ac:dyDescent="0.25">
      <c r="B268" s="71"/>
      <c r="D268" s="69"/>
      <c r="E268" s="61"/>
      <c r="F268" s="61"/>
      <c r="G268" s="61"/>
      <c r="H268" s="61"/>
      <c r="I268" s="61"/>
      <c r="J268" s="61"/>
      <c r="K268" s="61"/>
    </row>
    <row r="269" spans="2:11" ht="15" x14ac:dyDescent="0.25">
      <c r="B269" s="71"/>
      <c r="D269" s="69"/>
      <c r="E269" s="61"/>
      <c r="F269" s="61"/>
      <c r="G269" s="61"/>
      <c r="H269" s="61"/>
      <c r="I269" s="61"/>
      <c r="J269" s="61"/>
      <c r="K269" s="61"/>
    </row>
    <row r="270" spans="2:11" ht="15" x14ac:dyDescent="0.25">
      <c r="B270" s="71"/>
      <c r="D270" s="69"/>
      <c r="E270" s="61"/>
      <c r="F270" s="61"/>
      <c r="G270" s="61"/>
      <c r="H270" s="61"/>
      <c r="I270" s="61"/>
      <c r="J270" s="61"/>
      <c r="K270" s="61"/>
    </row>
    <row r="271" spans="2:11" ht="15" x14ac:dyDescent="0.25">
      <c r="B271" s="71"/>
      <c r="D271" s="69"/>
      <c r="E271" s="61"/>
      <c r="F271" s="61"/>
      <c r="G271" s="61"/>
      <c r="H271" s="61"/>
      <c r="I271" s="61"/>
      <c r="J271" s="61"/>
      <c r="K271" s="61"/>
    </row>
    <row r="272" spans="2:11" ht="15" x14ac:dyDescent="0.25">
      <c r="B272" s="71"/>
      <c r="D272" s="69"/>
      <c r="E272" s="61"/>
      <c r="F272" s="61"/>
      <c r="G272" s="61"/>
      <c r="H272" s="61"/>
      <c r="I272" s="61"/>
      <c r="J272" s="61"/>
      <c r="K272" s="61"/>
    </row>
    <row r="273" spans="2:11" ht="15" x14ac:dyDescent="0.25">
      <c r="B273" s="71"/>
      <c r="D273" s="69"/>
      <c r="E273" s="61"/>
      <c r="F273" s="61"/>
      <c r="G273" s="61"/>
      <c r="H273" s="61"/>
      <c r="I273" s="61"/>
      <c r="J273" s="61"/>
      <c r="K273" s="61"/>
    </row>
    <row r="274" spans="2:11" ht="15" x14ac:dyDescent="0.25">
      <c r="B274" s="71"/>
      <c r="D274" s="69"/>
      <c r="E274" s="61"/>
      <c r="F274" s="61"/>
      <c r="G274" s="61"/>
      <c r="H274" s="61"/>
      <c r="I274" s="61"/>
      <c r="J274" s="61"/>
      <c r="K274" s="61"/>
    </row>
    <row r="275" spans="2:11" ht="15" x14ac:dyDescent="0.25">
      <c r="B275" s="71"/>
      <c r="D275" s="69"/>
      <c r="E275" s="61"/>
      <c r="F275" s="61"/>
      <c r="G275" s="61"/>
      <c r="H275" s="61"/>
      <c r="I275" s="61"/>
      <c r="J275" s="61"/>
      <c r="K275" s="61"/>
    </row>
    <row r="276" spans="2:11" ht="15" x14ac:dyDescent="0.25">
      <c r="B276" s="71"/>
      <c r="D276" s="69"/>
      <c r="E276" s="61"/>
      <c r="F276" s="61"/>
      <c r="G276" s="61"/>
      <c r="H276" s="61"/>
      <c r="I276" s="61"/>
      <c r="J276" s="61"/>
      <c r="K276" s="61"/>
    </row>
    <row r="277" spans="2:11" ht="15" x14ac:dyDescent="0.25">
      <c r="B277" s="71"/>
      <c r="D277" s="69"/>
      <c r="E277" s="61"/>
      <c r="F277" s="61"/>
      <c r="G277" s="61"/>
      <c r="H277" s="61"/>
      <c r="I277" s="61"/>
      <c r="J277" s="61"/>
      <c r="K277" s="61"/>
    </row>
    <row r="278" spans="2:11" ht="15" x14ac:dyDescent="0.25">
      <c r="B278" s="71"/>
      <c r="D278" s="69"/>
      <c r="E278" s="61"/>
      <c r="F278" s="61"/>
      <c r="G278" s="61"/>
      <c r="H278" s="61"/>
      <c r="I278" s="61"/>
      <c r="J278" s="61"/>
      <c r="K278" s="61"/>
    </row>
    <row r="279" spans="2:11" ht="15" x14ac:dyDescent="0.25">
      <c r="B279" s="71"/>
      <c r="D279" s="69"/>
      <c r="E279" s="61"/>
      <c r="F279" s="61"/>
      <c r="G279" s="61"/>
      <c r="H279" s="61"/>
      <c r="I279" s="61"/>
      <c r="J279" s="61"/>
      <c r="K279" s="61"/>
    </row>
    <row r="280" spans="2:11" ht="15" x14ac:dyDescent="0.25">
      <c r="B280" s="71"/>
      <c r="D280" s="69"/>
      <c r="E280" s="61"/>
      <c r="F280" s="61"/>
      <c r="G280" s="61"/>
      <c r="H280" s="61"/>
      <c r="I280" s="61"/>
      <c r="J280" s="61"/>
      <c r="K280" s="61"/>
    </row>
    <row r="281" spans="2:11" ht="15" x14ac:dyDescent="0.25">
      <c r="B281" s="71"/>
      <c r="D281" s="69"/>
      <c r="E281" s="61"/>
      <c r="F281" s="61"/>
      <c r="G281" s="61"/>
      <c r="H281" s="61"/>
      <c r="I281" s="61"/>
      <c r="J281" s="61"/>
      <c r="K281" s="61"/>
    </row>
    <row r="282" spans="2:11" ht="15" x14ac:dyDescent="0.25">
      <c r="B282" s="71"/>
      <c r="D282" s="69"/>
      <c r="E282" s="61"/>
      <c r="F282" s="61"/>
      <c r="G282" s="61"/>
      <c r="H282" s="61"/>
      <c r="I282" s="61"/>
      <c r="J282" s="61"/>
      <c r="K282" s="61"/>
    </row>
    <row r="283" spans="2:11" ht="15" x14ac:dyDescent="0.25">
      <c r="B283" s="71"/>
      <c r="D283" s="69"/>
      <c r="E283" s="61"/>
      <c r="F283" s="61"/>
      <c r="G283" s="61"/>
      <c r="H283" s="61"/>
      <c r="I283" s="61"/>
      <c r="J283" s="61"/>
      <c r="K283" s="61"/>
    </row>
    <row r="284" spans="2:11" ht="15" x14ac:dyDescent="0.25">
      <c r="B284" s="71"/>
      <c r="D284" s="69"/>
      <c r="E284" s="61"/>
      <c r="F284" s="61"/>
      <c r="G284" s="61"/>
      <c r="H284" s="61"/>
      <c r="I284" s="61"/>
      <c r="J284" s="61"/>
      <c r="K284" s="61"/>
    </row>
    <row r="285" spans="2:11" ht="15" x14ac:dyDescent="0.25">
      <c r="B285" s="71"/>
      <c r="D285" s="69"/>
      <c r="E285" s="61"/>
      <c r="F285" s="61"/>
      <c r="G285" s="61"/>
      <c r="H285" s="61"/>
      <c r="I285" s="61"/>
      <c r="J285" s="61"/>
      <c r="K285" s="61"/>
    </row>
    <row r="286" spans="2:11" ht="15" x14ac:dyDescent="0.25">
      <c r="B286" s="71"/>
      <c r="D286" s="69"/>
      <c r="E286" s="61"/>
      <c r="F286" s="61"/>
      <c r="G286" s="61"/>
      <c r="H286" s="61"/>
      <c r="I286" s="61"/>
      <c r="J286" s="61"/>
      <c r="K286" s="61"/>
    </row>
    <row r="287" spans="2:11" ht="15" x14ac:dyDescent="0.25">
      <c r="B287" s="71"/>
      <c r="D287" s="69"/>
      <c r="E287" s="61"/>
      <c r="F287" s="61"/>
      <c r="G287" s="61"/>
      <c r="H287" s="61"/>
      <c r="I287" s="61"/>
      <c r="J287" s="61"/>
      <c r="K287" s="61"/>
    </row>
    <row r="288" spans="2:11" ht="15" x14ac:dyDescent="0.25">
      <c r="B288" s="71"/>
      <c r="D288" s="69"/>
      <c r="E288" s="61"/>
      <c r="F288" s="61"/>
      <c r="G288" s="61"/>
      <c r="H288" s="61"/>
      <c r="I288" s="61"/>
      <c r="J288" s="61"/>
      <c r="K288" s="61"/>
    </row>
    <row r="289" spans="2:11" ht="15" x14ac:dyDescent="0.25">
      <c r="B289" s="71"/>
      <c r="D289" s="69"/>
      <c r="E289" s="61"/>
      <c r="F289" s="61"/>
      <c r="G289" s="61"/>
      <c r="H289" s="61"/>
      <c r="I289" s="61"/>
      <c r="J289" s="61"/>
      <c r="K289" s="61"/>
    </row>
    <row r="290" spans="2:11" ht="15" x14ac:dyDescent="0.25">
      <c r="B290" s="71"/>
      <c r="D290" s="69"/>
      <c r="E290" s="61"/>
      <c r="F290" s="61"/>
      <c r="G290" s="61"/>
      <c r="H290" s="61"/>
      <c r="I290" s="61"/>
      <c r="J290" s="61"/>
      <c r="K290" s="61"/>
    </row>
    <row r="291" spans="2:11" ht="15" x14ac:dyDescent="0.25">
      <c r="B291" s="71"/>
      <c r="D291" s="69"/>
      <c r="E291" s="61"/>
      <c r="F291" s="61"/>
      <c r="G291" s="61"/>
      <c r="H291" s="61"/>
      <c r="I291" s="61"/>
      <c r="J291" s="61"/>
      <c r="K291" s="61"/>
    </row>
    <row r="292" spans="2:11" ht="15" x14ac:dyDescent="0.25">
      <c r="B292" s="71"/>
      <c r="D292" s="69"/>
      <c r="E292" s="61"/>
      <c r="F292" s="61"/>
      <c r="G292" s="61"/>
      <c r="H292" s="61"/>
      <c r="I292" s="61"/>
      <c r="J292" s="61"/>
      <c r="K292" s="61"/>
    </row>
    <row r="293" spans="2:11" ht="15" x14ac:dyDescent="0.25">
      <c r="B293" s="71"/>
      <c r="D293" s="69"/>
      <c r="E293" s="61"/>
      <c r="F293" s="61"/>
      <c r="G293" s="61"/>
      <c r="H293" s="61"/>
      <c r="I293" s="61"/>
      <c r="J293" s="61"/>
      <c r="K293" s="61"/>
    </row>
    <row r="294" spans="2:11" ht="15" x14ac:dyDescent="0.25">
      <c r="B294" s="71"/>
      <c r="D294" s="69"/>
      <c r="E294" s="61"/>
      <c r="F294" s="61"/>
      <c r="G294" s="61"/>
      <c r="H294" s="61"/>
      <c r="I294" s="61"/>
      <c r="J294" s="61"/>
      <c r="K294" s="61"/>
    </row>
    <row r="295" spans="2:11" ht="15" x14ac:dyDescent="0.25">
      <c r="B295" s="71"/>
      <c r="D295" s="69"/>
      <c r="E295" s="61"/>
      <c r="F295" s="61"/>
      <c r="G295" s="61"/>
      <c r="H295" s="61"/>
      <c r="I295" s="61"/>
      <c r="J295" s="61"/>
      <c r="K295" s="61"/>
    </row>
    <row r="296" spans="2:11" ht="15" x14ac:dyDescent="0.25">
      <c r="B296" s="71"/>
      <c r="D296" s="69"/>
      <c r="E296" s="61"/>
      <c r="F296" s="61"/>
      <c r="G296" s="61"/>
      <c r="H296" s="61"/>
      <c r="I296" s="61"/>
      <c r="J296" s="61"/>
      <c r="K296" s="61"/>
    </row>
    <row r="297" spans="2:11" ht="15" x14ac:dyDescent="0.25">
      <c r="B297" s="71"/>
      <c r="D297" s="69"/>
      <c r="E297" s="61"/>
      <c r="F297" s="61"/>
      <c r="G297" s="61"/>
      <c r="H297" s="61"/>
      <c r="I297" s="61"/>
      <c r="J297" s="61"/>
      <c r="K297" s="61"/>
    </row>
    <row r="298" spans="2:11" ht="15" x14ac:dyDescent="0.25">
      <c r="B298" s="71"/>
      <c r="D298" s="69"/>
      <c r="E298" s="61"/>
      <c r="F298" s="61"/>
      <c r="G298" s="61"/>
      <c r="H298" s="61"/>
      <c r="I298" s="61"/>
      <c r="J298" s="61"/>
      <c r="K298" s="61"/>
    </row>
    <row r="299" spans="2:11" ht="15" x14ac:dyDescent="0.25">
      <c r="B299" s="71"/>
      <c r="D299" s="69"/>
      <c r="E299" s="61"/>
      <c r="F299" s="61"/>
      <c r="G299" s="61"/>
      <c r="H299" s="61"/>
      <c r="I299" s="61"/>
      <c r="J299" s="61"/>
      <c r="K299" s="61"/>
    </row>
    <row r="300" spans="2:11" ht="15" x14ac:dyDescent="0.25">
      <c r="B300" s="71"/>
      <c r="D300" s="69"/>
      <c r="E300" s="61"/>
      <c r="F300" s="61"/>
      <c r="G300" s="61"/>
      <c r="H300" s="61"/>
      <c r="I300" s="61"/>
      <c r="J300" s="61"/>
      <c r="K300" s="61"/>
    </row>
    <row r="301" spans="2:11" ht="15" x14ac:dyDescent="0.25">
      <c r="B301" s="71"/>
      <c r="D301" s="69"/>
      <c r="E301" s="61"/>
      <c r="F301" s="61"/>
      <c r="G301" s="61"/>
      <c r="H301" s="61"/>
      <c r="I301" s="61"/>
      <c r="J301" s="61"/>
      <c r="K301" s="61"/>
    </row>
    <row r="302" spans="2:11" ht="15" x14ac:dyDescent="0.25">
      <c r="B302" s="71"/>
      <c r="D302" s="69"/>
      <c r="E302" s="61"/>
      <c r="F302" s="61"/>
      <c r="G302" s="61"/>
      <c r="H302" s="61"/>
      <c r="I302" s="61"/>
      <c r="J302" s="61"/>
      <c r="K302" s="61"/>
    </row>
    <row r="303" spans="2:11" ht="15" x14ac:dyDescent="0.25">
      <c r="B303" s="71"/>
      <c r="D303" s="69"/>
      <c r="E303" s="61"/>
      <c r="F303" s="61"/>
      <c r="G303" s="61"/>
      <c r="H303" s="61"/>
      <c r="I303" s="61"/>
      <c r="J303" s="61"/>
      <c r="K303" s="61"/>
    </row>
    <row r="304" spans="2:11" ht="15" x14ac:dyDescent="0.25">
      <c r="B304" s="71"/>
      <c r="D304" s="69"/>
      <c r="E304" s="61"/>
      <c r="F304" s="61"/>
      <c r="G304" s="61"/>
      <c r="H304" s="61"/>
      <c r="I304" s="61"/>
      <c r="J304" s="61"/>
      <c r="K304" s="61"/>
    </row>
    <row r="305" spans="2:11" ht="15" x14ac:dyDescent="0.25">
      <c r="B305" s="71"/>
      <c r="D305" s="69"/>
      <c r="E305" s="61"/>
      <c r="F305" s="61"/>
      <c r="G305" s="61"/>
      <c r="H305" s="61"/>
      <c r="I305" s="61"/>
      <c r="J305" s="61"/>
      <c r="K305" s="61"/>
    </row>
    <row r="306" spans="2:11" ht="15" x14ac:dyDescent="0.25">
      <c r="B306" s="71"/>
      <c r="D306" s="69"/>
      <c r="E306" s="61"/>
      <c r="F306" s="61"/>
      <c r="G306" s="61"/>
      <c r="H306" s="61"/>
      <c r="I306" s="61"/>
      <c r="J306" s="61"/>
      <c r="K306" s="61"/>
    </row>
    <row r="307" spans="2:11" ht="15" x14ac:dyDescent="0.25">
      <c r="B307" s="71"/>
      <c r="D307" s="69"/>
      <c r="E307" s="61"/>
      <c r="F307" s="61"/>
      <c r="G307" s="61"/>
      <c r="H307" s="61"/>
      <c r="I307" s="61"/>
      <c r="J307" s="61"/>
      <c r="K307" s="61"/>
    </row>
    <row r="308" spans="2:11" ht="15" x14ac:dyDescent="0.25">
      <c r="B308" s="71"/>
      <c r="D308" s="69"/>
      <c r="E308" s="61"/>
      <c r="F308" s="61"/>
      <c r="G308" s="61"/>
      <c r="H308" s="61"/>
      <c r="I308" s="61"/>
      <c r="J308" s="61"/>
      <c r="K308" s="61"/>
    </row>
    <row r="309" spans="2:11" ht="15" x14ac:dyDescent="0.25">
      <c r="B309" s="71"/>
      <c r="D309" s="69"/>
      <c r="E309" s="61"/>
      <c r="F309" s="61"/>
      <c r="G309" s="61"/>
      <c r="H309" s="61"/>
      <c r="I309" s="61"/>
      <c r="J309" s="61"/>
      <c r="K309" s="61"/>
    </row>
    <row r="310" spans="2:11" ht="15" x14ac:dyDescent="0.25">
      <c r="B310" s="71"/>
      <c r="D310" s="69"/>
      <c r="E310" s="61"/>
      <c r="F310" s="61"/>
      <c r="G310" s="61"/>
      <c r="H310" s="61"/>
      <c r="I310" s="61"/>
      <c r="J310" s="61"/>
      <c r="K310" s="61"/>
    </row>
    <row r="311" spans="2:11" ht="15" x14ac:dyDescent="0.25">
      <c r="B311" s="71"/>
      <c r="D311" s="69"/>
      <c r="E311" s="61"/>
      <c r="F311" s="61"/>
      <c r="G311" s="61"/>
      <c r="H311" s="61"/>
      <c r="I311" s="61"/>
      <c r="J311" s="61"/>
      <c r="K311" s="61"/>
    </row>
    <row r="312" spans="2:11" ht="15" x14ac:dyDescent="0.25">
      <c r="B312" s="71"/>
      <c r="D312" s="69"/>
      <c r="E312" s="61"/>
      <c r="F312" s="61"/>
      <c r="G312" s="61"/>
      <c r="H312" s="61"/>
      <c r="I312" s="61"/>
      <c r="J312" s="61"/>
      <c r="K312" s="61"/>
    </row>
    <row r="313" spans="2:11" ht="15" x14ac:dyDescent="0.25">
      <c r="B313" s="71"/>
      <c r="D313" s="69"/>
      <c r="E313" s="61"/>
      <c r="F313" s="61"/>
      <c r="G313" s="61"/>
      <c r="H313" s="61"/>
      <c r="I313" s="61"/>
      <c r="J313" s="61"/>
      <c r="K313" s="61"/>
    </row>
    <row r="314" spans="2:11" ht="15" x14ac:dyDescent="0.25">
      <c r="B314" s="71"/>
      <c r="D314" s="69"/>
      <c r="E314" s="61"/>
      <c r="F314" s="61"/>
      <c r="G314" s="61"/>
      <c r="H314" s="61"/>
      <c r="I314" s="61"/>
      <c r="J314" s="61"/>
      <c r="K314" s="61"/>
    </row>
    <row r="315" spans="2:11" ht="15" x14ac:dyDescent="0.25">
      <c r="B315" s="71"/>
      <c r="D315" s="69"/>
      <c r="E315" s="61"/>
      <c r="F315" s="61"/>
      <c r="G315" s="61"/>
      <c r="H315" s="61"/>
      <c r="I315" s="61"/>
      <c r="J315" s="61"/>
      <c r="K315" s="61"/>
    </row>
    <row r="316" spans="2:11" ht="15" x14ac:dyDescent="0.25">
      <c r="B316" s="71"/>
      <c r="D316" s="69"/>
      <c r="E316" s="61"/>
      <c r="F316" s="61"/>
      <c r="G316" s="61"/>
      <c r="H316" s="61"/>
      <c r="I316" s="61"/>
      <c r="J316" s="61"/>
      <c r="K316" s="61"/>
    </row>
    <row r="317" spans="2:11" ht="15" x14ac:dyDescent="0.25">
      <c r="B317" s="71"/>
      <c r="D317" s="69"/>
      <c r="E317" s="61"/>
      <c r="F317" s="61"/>
      <c r="G317" s="61"/>
      <c r="H317" s="61"/>
      <c r="I317" s="61"/>
      <c r="J317" s="61"/>
      <c r="K317" s="61"/>
    </row>
    <row r="318" spans="2:11" ht="15" x14ac:dyDescent="0.25">
      <c r="B318" s="71"/>
      <c r="D318" s="69"/>
      <c r="E318" s="61"/>
      <c r="F318" s="61"/>
      <c r="G318" s="61"/>
      <c r="H318" s="61"/>
      <c r="I318" s="61"/>
      <c r="J318" s="61"/>
      <c r="K318" s="61"/>
    </row>
    <row r="319" spans="2:11" ht="15" x14ac:dyDescent="0.25">
      <c r="B319" s="71"/>
      <c r="D319" s="69"/>
      <c r="E319" s="61"/>
      <c r="F319" s="61"/>
      <c r="G319" s="61"/>
      <c r="H319" s="61"/>
      <c r="I319" s="61"/>
      <c r="J319" s="61"/>
      <c r="K319" s="61"/>
    </row>
    <row r="320" spans="2:11" ht="15" x14ac:dyDescent="0.25">
      <c r="B320" s="71"/>
      <c r="D320" s="69"/>
      <c r="E320" s="61"/>
      <c r="F320" s="61"/>
      <c r="G320" s="61"/>
      <c r="H320" s="61"/>
      <c r="I320" s="61"/>
      <c r="J320" s="61"/>
      <c r="K320" s="61"/>
    </row>
    <row r="321" spans="2:11" ht="15" x14ac:dyDescent="0.25">
      <c r="B321" s="71"/>
      <c r="D321" s="69"/>
      <c r="E321" s="61"/>
      <c r="F321" s="61"/>
      <c r="G321" s="61"/>
      <c r="H321" s="61"/>
      <c r="I321" s="61"/>
      <c r="J321" s="61"/>
      <c r="K321" s="61"/>
    </row>
    <row r="322" spans="2:11" ht="15" x14ac:dyDescent="0.25">
      <c r="B322" s="71"/>
      <c r="D322" s="69"/>
      <c r="E322" s="61"/>
      <c r="F322" s="61"/>
      <c r="G322" s="61"/>
      <c r="H322" s="61"/>
      <c r="I322" s="61"/>
      <c r="J322" s="61"/>
      <c r="K322" s="61"/>
    </row>
    <row r="323" spans="2:11" ht="15" x14ac:dyDescent="0.25">
      <c r="B323" s="71"/>
      <c r="D323" s="69"/>
      <c r="E323" s="61"/>
      <c r="F323" s="61"/>
      <c r="G323" s="61"/>
      <c r="H323" s="61"/>
      <c r="I323" s="61"/>
      <c r="J323" s="61"/>
      <c r="K323" s="61"/>
    </row>
    <row r="324" spans="2:11" ht="15" x14ac:dyDescent="0.25">
      <c r="B324" s="71"/>
      <c r="D324" s="69"/>
      <c r="E324" s="61"/>
      <c r="F324" s="61"/>
      <c r="G324" s="61"/>
      <c r="H324" s="61"/>
      <c r="I324" s="61"/>
      <c r="J324" s="61"/>
      <c r="K324" s="61"/>
    </row>
    <row r="325" spans="2:11" ht="15" x14ac:dyDescent="0.25">
      <c r="B325" s="71"/>
      <c r="D325" s="69"/>
      <c r="E325" s="61"/>
      <c r="F325" s="61"/>
      <c r="G325" s="61"/>
      <c r="H325" s="61"/>
      <c r="I325" s="61"/>
      <c r="J325" s="61"/>
      <c r="K325" s="61"/>
    </row>
    <row r="326" spans="2:11" ht="15" x14ac:dyDescent="0.25">
      <c r="B326" s="71"/>
      <c r="D326" s="69"/>
      <c r="E326" s="61"/>
      <c r="F326" s="61"/>
      <c r="G326" s="61"/>
      <c r="H326" s="61"/>
      <c r="I326" s="61"/>
      <c r="J326" s="61"/>
      <c r="K326" s="61"/>
    </row>
    <row r="327" spans="2:11" ht="15" x14ac:dyDescent="0.25">
      <c r="B327" s="71"/>
      <c r="D327" s="69"/>
      <c r="E327" s="61"/>
      <c r="F327" s="61"/>
      <c r="G327" s="61"/>
      <c r="H327" s="61"/>
      <c r="I327" s="61"/>
      <c r="J327" s="61"/>
      <c r="K327" s="61"/>
    </row>
    <row r="328" spans="2:11" ht="15" x14ac:dyDescent="0.25">
      <c r="B328" s="71"/>
      <c r="D328" s="69"/>
      <c r="E328" s="61"/>
      <c r="F328" s="61"/>
      <c r="G328" s="61"/>
      <c r="H328" s="61"/>
      <c r="I328" s="61"/>
      <c r="J328" s="61"/>
      <c r="K328" s="61"/>
    </row>
    <row r="329" spans="2:11" ht="15" x14ac:dyDescent="0.25">
      <c r="B329" s="71"/>
      <c r="D329" s="69"/>
      <c r="E329" s="61"/>
      <c r="F329" s="61"/>
      <c r="G329" s="61"/>
      <c r="H329" s="61"/>
      <c r="I329" s="61"/>
      <c r="J329" s="61"/>
      <c r="K329" s="61"/>
    </row>
    <row r="330" spans="2:11" ht="15" x14ac:dyDescent="0.25">
      <c r="B330" s="71"/>
      <c r="D330" s="69"/>
      <c r="E330" s="61"/>
      <c r="F330" s="61"/>
      <c r="G330" s="61"/>
      <c r="H330" s="61"/>
      <c r="I330" s="61"/>
      <c r="J330" s="61"/>
      <c r="K330" s="61"/>
    </row>
    <row r="331" spans="2:11" ht="15" x14ac:dyDescent="0.25">
      <c r="B331" s="71"/>
      <c r="D331" s="69"/>
      <c r="E331" s="61"/>
      <c r="F331" s="61"/>
      <c r="G331" s="61"/>
      <c r="H331" s="61"/>
      <c r="I331" s="61"/>
      <c r="J331" s="61"/>
      <c r="K331" s="61"/>
    </row>
    <row r="332" spans="2:11" ht="15" x14ac:dyDescent="0.25">
      <c r="B332" s="71"/>
      <c r="D332" s="69"/>
      <c r="E332" s="61"/>
      <c r="F332" s="61"/>
      <c r="G332" s="61"/>
      <c r="H332" s="61"/>
      <c r="I332" s="61"/>
      <c r="J332" s="61"/>
      <c r="K332" s="61"/>
    </row>
    <row r="333" spans="2:11" ht="15" x14ac:dyDescent="0.25">
      <c r="B333" s="71"/>
      <c r="D333" s="69"/>
      <c r="E333" s="61"/>
      <c r="F333" s="61"/>
      <c r="G333" s="61"/>
      <c r="H333" s="61"/>
      <c r="I333" s="61"/>
      <c r="J333" s="61"/>
      <c r="K333" s="61"/>
    </row>
    <row r="334" spans="2:11" ht="15" x14ac:dyDescent="0.25">
      <c r="B334" s="71"/>
      <c r="D334" s="69"/>
      <c r="E334" s="61"/>
      <c r="F334" s="61"/>
      <c r="G334" s="61"/>
      <c r="H334" s="61"/>
      <c r="I334" s="61"/>
      <c r="J334" s="61"/>
      <c r="K334" s="61"/>
    </row>
    <row r="335" spans="2:11" ht="15" x14ac:dyDescent="0.25">
      <c r="B335" s="71"/>
      <c r="D335" s="69"/>
      <c r="E335" s="61"/>
      <c r="F335" s="61"/>
      <c r="G335" s="61"/>
      <c r="H335" s="61"/>
      <c r="I335" s="61"/>
      <c r="J335" s="61"/>
      <c r="K335" s="61"/>
    </row>
    <row r="336" spans="2:11" ht="15" x14ac:dyDescent="0.25">
      <c r="B336" s="71"/>
      <c r="D336" s="69"/>
      <c r="E336" s="61"/>
      <c r="F336" s="61"/>
      <c r="G336" s="61"/>
      <c r="H336" s="61"/>
      <c r="I336" s="61"/>
      <c r="J336" s="61"/>
      <c r="K336" s="61"/>
    </row>
    <row r="337" spans="2:11" ht="15" x14ac:dyDescent="0.25">
      <c r="B337" s="71"/>
      <c r="D337" s="69"/>
      <c r="E337" s="61"/>
      <c r="F337" s="61"/>
      <c r="G337" s="61"/>
      <c r="H337" s="61"/>
      <c r="I337" s="61"/>
      <c r="J337" s="61"/>
      <c r="K337" s="61"/>
    </row>
    <row r="338" spans="2:11" ht="15" x14ac:dyDescent="0.25">
      <c r="B338" s="71"/>
      <c r="D338" s="69"/>
      <c r="E338" s="61"/>
      <c r="F338" s="61"/>
      <c r="G338" s="61"/>
      <c r="H338" s="61"/>
      <c r="I338" s="61"/>
      <c r="J338" s="61"/>
      <c r="K338" s="61"/>
    </row>
    <row r="339" spans="2:11" ht="15" x14ac:dyDescent="0.25">
      <c r="B339" s="71"/>
      <c r="D339" s="69"/>
      <c r="E339" s="61"/>
      <c r="F339" s="61"/>
      <c r="G339" s="61"/>
      <c r="H339" s="61"/>
      <c r="I339" s="61"/>
      <c r="J339" s="61"/>
      <c r="K339" s="61"/>
    </row>
    <row r="340" spans="2:11" ht="15" x14ac:dyDescent="0.25">
      <c r="B340" s="71"/>
      <c r="D340" s="69"/>
      <c r="E340" s="61"/>
      <c r="F340" s="61"/>
      <c r="G340" s="61"/>
      <c r="H340" s="61"/>
      <c r="I340" s="61"/>
      <c r="J340" s="61"/>
      <c r="K340" s="61"/>
    </row>
    <row r="341" spans="2:11" ht="15" x14ac:dyDescent="0.25">
      <c r="B341" s="71"/>
      <c r="D341" s="69"/>
      <c r="E341" s="61"/>
      <c r="F341" s="61"/>
      <c r="G341" s="61"/>
      <c r="H341" s="61"/>
      <c r="I341" s="61"/>
      <c r="J341" s="61"/>
      <c r="K341" s="61"/>
    </row>
    <row r="342" spans="2:11" ht="15" x14ac:dyDescent="0.25">
      <c r="B342" s="71"/>
      <c r="D342" s="69"/>
      <c r="E342" s="61"/>
      <c r="F342" s="61"/>
      <c r="G342" s="61"/>
      <c r="H342" s="61"/>
      <c r="I342" s="61"/>
      <c r="J342" s="61"/>
      <c r="K342" s="61"/>
    </row>
    <row r="343" spans="2:11" ht="15" x14ac:dyDescent="0.25">
      <c r="B343" s="71"/>
      <c r="D343" s="69"/>
      <c r="E343" s="61"/>
      <c r="F343" s="61"/>
      <c r="G343" s="61"/>
      <c r="H343" s="61"/>
      <c r="I343" s="61"/>
      <c r="J343" s="61"/>
      <c r="K343" s="61"/>
    </row>
    <row r="344" spans="2:11" ht="15" x14ac:dyDescent="0.25">
      <c r="B344" s="71"/>
      <c r="D344" s="69"/>
      <c r="E344" s="61"/>
      <c r="F344" s="61"/>
      <c r="G344" s="61"/>
      <c r="H344" s="61"/>
      <c r="I344" s="61"/>
      <c r="J344" s="61"/>
      <c r="K344" s="61"/>
    </row>
    <row r="345" spans="2:11" ht="15" x14ac:dyDescent="0.25">
      <c r="B345" s="71"/>
      <c r="D345" s="69"/>
      <c r="E345" s="61"/>
      <c r="F345" s="61"/>
      <c r="G345" s="61"/>
      <c r="H345" s="61"/>
      <c r="I345" s="61"/>
      <c r="J345" s="61"/>
      <c r="K345" s="61"/>
    </row>
    <row r="346" spans="2:11" ht="15" x14ac:dyDescent="0.25">
      <c r="B346" s="71"/>
      <c r="D346" s="69"/>
      <c r="E346" s="61"/>
      <c r="F346" s="61"/>
      <c r="G346" s="61"/>
      <c r="H346" s="61"/>
      <c r="I346" s="61"/>
      <c r="J346" s="61"/>
      <c r="K346" s="61"/>
    </row>
    <row r="347" spans="2:11" ht="15" x14ac:dyDescent="0.25">
      <c r="B347" s="71"/>
      <c r="D347" s="69"/>
      <c r="E347" s="61"/>
      <c r="F347" s="61"/>
      <c r="G347" s="61"/>
      <c r="H347" s="61"/>
      <c r="I347" s="61"/>
      <c r="J347" s="61"/>
      <c r="K347" s="61"/>
    </row>
    <row r="348" spans="2:11" ht="15" x14ac:dyDescent="0.25">
      <c r="B348" s="71"/>
      <c r="D348" s="69"/>
      <c r="E348" s="61"/>
      <c r="F348" s="61"/>
      <c r="G348" s="61"/>
      <c r="H348" s="61"/>
      <c r="I348" s="61"/>
      <c r="J348" s="61"/>
      <c r="K348" s="61"/>
    </row>
    <row r="349" spans="2:11" ht="15" x14ac:dyDescent="0.25">
      <c r="B349" s="71"/>
      <c r="D349" s="69"/>
      <c r="E349" s="61"/>
      <c r="F349" s="61"/>
      <c r="G349" s="61"/>
      <c r="H349" s="61"/>
      <c r="I349" s="61"/>
      <c r="J349" s="61"/>
      <c r="K349" s="61"/>
    </row>
    <row r="350" spans="2:11" ht="15" x14ac:dyDescent="0.25">
      <c r="B350" s="71"/>
      <c r="D350" s="69"/>
      <c r="E350" s="61"/>
      <c r="F350" s="61"/>
      <c r="G350" s="61"/>
      <c r="H350" s="61"/>
      <c r="I350" s="61"/>
      <c r="J350" s="61"/>
      <c r="K350" s="61"/>
    </row>
    <row r="351" spans="2:11" ht="15" x14ac:dyDescent="0.25">
      <c r="B351" s="71"/>
      <c r="D351" s="69"/>
      <c r="E351" s="61"/>
      <c r="F351" s="61"/>
      <c r="G351" s="61"/>
      <c r="H351" s="61"/>
      <c r="I351" s="61"/>
      <c r="J351" s="61"/>
      <c r="K351" s="61"/>
    </row>
    <row r="352" spans="2:11" ht="15" x14ac:dyDescent="0.25">
      <c r="B352" s="71"/>
      <c r="D352" s="69"/>
      <c r="E352" s="61"/>
      <c r="F352" s="61"/>
      <c r="G352" s="61"/>
      <c r="H352" s="61"/>
      <c r="I352" s="61"/>
      <c r="J352" s="61"/>
      <c r="K352" s="61"/>
    </row>
    <row r="353" spans="2:11" ht="15" x14ac:dyDescent="0.25">
      <c r="B353" s="71"/>
      <c r="D353" s="69"/>
      <c r="E353" s="61"/>
      <c r="F353" s="61"/>
      <c r="G353" s="61"/>
      <c r="H353" s="61"/>
      <c r="I353" s="61"/>
      <c r="J353" s="61"/>
      <c r="K353" s="61"/>
    </row>
    <row r="354" spans="2:11" ht="15" x14ac:dyDescent="0.25">
      <c r="B354" s="71"/>
      <c r="D354" s="69"/>
      <c r="E354" s="61"/>
      <c r="F354" s="61"/>
      <c r="G354" s="61"/>
      <c r="H354" s="61"/>
      <c r="I354" s="61"/>
      <c r="J354" s="61"/>
      <c r="K354" s="61"/>
    </row>
    <row r="355" spans="2:11" ht="15" x14ac:dyDescent="0.25">
      <c r="B355" s="71"/>
      <c r="D355" s="69"/>
      <c r="E355" s="61"/>
      <c r="F355" s="61"/>
      <c r="G355" s="61"/>
      <c r="H355" s="61"/>
      <c r="I355" s="61"/>
      <c r="J355" s="61"/>
      <c r="K355" s="61"/>
    </row>
    <row r="356" spans="2:11" ht="15" x14ac:dyDescent="0.25">
      <c r="B356" s="71"/>
      <c r="D356" s="69"/>
      <c r="E356" s="61"/>
      <c r="F356" s="61"/>
      <c r="G356" s="61"/>
      <c r="H356" s="61"/>
      <c r="I356" s="61"/>
      <c r="J356" s="61"/>
      <c r="K356" s="61"/>
    </row>
    <row r="357" spans="2:11" ht="15" x14ac:dyDescent="0.25">
      <c r="B357" s="71"/>
      <c r="D357" s="69"/>
      <c r="E357" s="61"/>
      <c r="F357" s="61"/>
      <c r="G357" s="61"/>
      <c r="H357" s="61"/>
      <c r="I357" s="61"/>
      <c r="J357" s="61"/>
      <c r="K357" s="61"/>
    </row>
    <row r="358" spans="2:11" ht="15" x14ac:dyDescent="0.25">
      <c r="B358" s="71"/>
      <c r="D358" s="69"/>
      <c r="E358" s="61"/>
      <c r="F358" s="61"/>
      <c r="G358" s="61"/>
      <c r="H358" s="61"/>
      <c r="I358" s="61"/>
      <c r="J358" s="61"/>
      <c r="K358" s="61"/>
    </row>
    <row r="359" spans="2:11" ht="15" x14ac:dyDescent="0.25">
      <c r="B359" s="71"/>
      <c r="D359" s="69"/>
      <c r="E359" s="61"/>
      <c r="F359" s="61"/>
      <c r="G359" s="61"/>
      <c r="H359" s="61"/>
      <c r="I359" s="61"/>
      <c r="J359" s="61"/>
      <c r="K359" s="61"/>
    </row>
    <row r="360" spans="2:11" ht="15" x14ac:dyDescent="0.25">
      <c r="B360" s="71"/>
      <c r="D360" s="69"/>
      <c r="E360" s="61"/>
      <c r="F360" s="61"/>
      <c r="G360" s="61"/>
      <c r="H360" s="61"/>
      <c r="I360" s="61"/>
      <c r="J360" s="61"/>
      <c r="K360" s="61"/>
    </row>
    <row r="361" spans="2:11" ht="15" x14ac:dyDescent="0.25">
      <c r="B361" s="71"/>
      <c r="D361" s="69"/>
      <c r="E361" s="61"/>
      <c r="F361" s="61"/>
      <c r="G361" s="61"/>
      <c r="H361" s="61"/>
      <c r="I361" s="61"/>
      <c r="J361" s="61"/>
      <c r="K361" s="61"/>
    </row>
    <row r="362" spans="2:11" ht="15" x14ac:dyDescent="0.25">
      <c r="B362" s="71"/>
      <c r="D362" s="69"/>
      <c r="E362" s="61"/>
      <c r="F362" s="61"/>
      <c r="G362" s="61"/>
      <c r="H362" s="61"/>
      <c r="I362" s="61"/>
      <c r="J362" s="61"/>
      <c r="K362" s="61"/>
    </row>
    <row r="363" spans="2:11" ht="15" x14ac:dyDescent="0.25">
      <c r="B363" s="71"/>
      <c r="D363" s="69"/>
      <c r="E363" s="61"/>
      <c r="F363" s="61"/>
      <c r="G363" s="61"/>
      <c r="H363" s="61"/>
      <c r="I363" s="61"/>
      <c r="J363" s="61"/>
      <c r="K363" s="61"/>
    </row>
    <row r="364" spans="2:11" ht="15" x14ac:dyDescent="0.25">
      <c r="B364" s="71"/>
      <c r="D364" s="69"/>
      <c r="E364" s="61"/>
      <c r="F364" s="61"/>
      <c r="G364" s="61"/>
      <c r="H364" s="61"/>
      <c r="I364" s="61"/>
      <c r="J364" s="61"/>
      <c r="K364" s="61"/>
    </row>
    <row r="365" spans="2:11" ht="15" x14ac:dyDescent="0.25">
      <c r="B365" s="71"/>
      <c r="D365" s="69"/>
      <c r="E365" s="61"/>
      <c r="F365" s="61"/>
      <c r="G365" s="61"/>
      <c r="H365" s="61"/>
      <c r="I365" s="61"/>
      <c r="J365" s="61"/>
      <c r="K365" s="61"/>
    </row>
    <row r="366" spans="2:11" ht="15" x14ac:dyDescent="0.25">
      <c r="B366" s="71"/>
      <c r="D366" s="69"/>
      <c r="E366" s="61"/>
      <c r="F366" s="61"/>
      <c r="G366" s="61"/>
      <c r="H366" s="61"/>
      <c r="I366" s="61"/>
      <c r="J366" s="61"/>
      <c r="K366" s="61"/>
    </row>
    <row r="367" spans="2:11" ht="15" x14ac:dyDescent="0.25">
      <c r="B367" s="71"/>
      <c r="D367" s="69"/>
      <c r="E367" s="61"/>
      <c r="F367" s="61"/>
      <c r="G367" s="61"/>
      <c r="H367" s="61"/>
      <c r="I367" s="61"/>
      <c r="J367" s="61"/>
      <c r="K367" s="61"/>
    </row>
    <row r="368" spans="2:11" ht="15" x14ac:dyDescent="0.25">
      <c r="B368" s="71"/>
      <c r="D368" s="69"/>
      <c r="E368" s="61"/>
      <c r="F368" s="61"/>
      <c r="G368" s="61"/>
      <c r="H368" s="61"/>
      <c r="I368" s="61"/>
      <c r="J368" s="61"/>
      <c r="K368" s="61"/>
    </row>
    <row r="369" spans="2:11" ht="15" x14ac:dyDescent="0.25">
      <c r="B369" s="71"/>
      <c r="D369" s="69"/>
      <c r="E369" s="61"/>
      <c r="F369" s="61"/>
      <c r="G369" s="61"/>
      <c r="H369" s="61"/>
      <c r="I369" s="61"/>
      <c r="J369" s="61"/>
      <c r="K369" s="61"/>
    </row>
    <row r="370" spans="2:11" ht="15" x14ac:dyDescent="0.25">
      <c r="B370" s="71"/>
      <c r="D370" s="69"/>
      <c r="E370" s="61"/>
      <c r="F370" s="61"/>
      <c r="G370" s="61"/>
      <c r="H370" s="61"/>
      <c r="I370" s="61"/>
      <c r="J370" s="61"/>
      <c r="K370" s="61"/>
    </row>
    <row r="371" spans="2:11" ht="15" x14ac:dyDescent="0.25">
      <c r="B371" s="71"/>
      <c r="D371" s="69"/>
      <c r="E371" s="61"/>
      <c r="F371" s="61"/>
      <c r="G371" s="61"/>
      <c r="H371" s="61"/>
      <c r="I371" s="61"/>
      <c r="J371" s="61"/>
      <c r="K371" s="61"/>
    </row>
    <row r="372" spans="2:11" ht="15" x14ac:dyDescent="0.25">
      <c r="B372" s="71"/>
      <c r="D372" s="69"/>
      <c r="E372" s="61"/>
      <c r="F372" s="61"/>
      <c r="G372" s="61"/>
      <c r="H372" s="61"/>
      <c r="I372" s="61"/>
      <c r="J372" s="61"/>
      <c r="K372" s="61"/>
    </row>
    <row r="373" spans="2:11" ht="15" x14ac:dyDescent="0.25">
      <c r="B373" s="71"/>
      <c r="D373" s="69"/>
      <c r="E373" s="61"/>
      <c r="F373" s="61"/>
      <c r="G373" s="61"/>
      <c r="H373" s="61"/>
      <c r="I373" s="61"/>
      <c r="J373" s="61"/>
      <c r="K373" s="61"/>
    </row>
    <row r="374" spans="2:11" ht="15" x14ac:dyDescent="0.25">
      <c r="B374" s="71"/>
      <c r="D374" s="69"/>
      <c r="E374" s="61"/>
      <c r="F374" s="61"/>
      <c r="G374" s="61"/>
      <c r="H374" s="61"/>
      <c r="I374" s="61"/>
      <c r="J374" s="61"/>
      <c r="K374" s="61"/>
    </row>
    <row r="375" spans="2:11" ht="15" x14ac:dyDescent="0.25">
      <c r="B375" s="71"/>
      <c r="D375" s="69"/>
      <c r="E375" s="61"/>
      <c r="F375" s="61"/>
      <c r="G375" s="61"/>
      <c r="H375" s="61"/>
      <c r="I375" s="61"/>
      <c r="J375" s="61"/>
      <c r="K375" s="61"/>
    </row>
    <row r="376" spans="2:11" ht="15" x14ac:dyDescent="0.25">
      <c r="B376" s="71"/>
      <c r="D376" s="69"/>
      <c r="E376" s="61"/>
      <c r="F376" s="61"/>
      <c r="G376" s="61"/>
      <c r="H376" s="61"/>
      <c r="I376" s="61"/>
      <c r="J376" s="61"/>
      <c r="K376" s="61"/>
    </row>
    <row r="377" spans="2:11" ht="15" x14ac:dyDescent="0.25">
      <c r="B377" s="71"/>
      <c r="D377" s="69"/>
      <c r="E377" s="61"/>
      <c r="F377" s="61"/>
      <c r="G377" s="61"/>
      <c r="H377" s="61"/>
      <c r="I377" s="61"/>
      <c r="J377" s="61"/>
      <c r="K377" s="61"/>
    </row>
    <row r="378" spans="2:11" ht="15" x14ac:dyDescent="0.25">
      <c r="B378" s="71"/>
      <c r="D378" s="69"/>
      <c r="E378" s="61"/>
      <c r="F378" s="61"/>
      <c r="G378" s="61"/>
      <c r="H378" s="61"/>
      <c r="I378" s="61"/>
      <c r="J378" s="61"/>
      <c r="K378" s="61"/>
    </row>
    <row r="379" spans="2:11" ht="15" x14ac:dyDescent="0.25">
      <c r="B379" s="71"/>
      <c r="D379" s="69"/>
      <c r="E379" s="61"/>
      <c r="F379" s="61"/>
      <c r="G379" s="61"/>
      <c r="H379" s="61"/>
      <c r="I379" s="61"/>
      <c r="J379" s="61"/>
      <c r="K379" s="61"/>
    </row>
    <row r="380" spans="2:11" ht="15" x14ac:dyDescent="0.25">
      <c r="B380" s="71"/>
      <c r="D380" s="69"/>
      <c r="E380" s="61"/>
      <c r="F380" s="61"/>
      <c r="G380" s="61"/>
      <c r="H380" s="61"/>
      <c r="I380" s="61"/>
      <c r="J380" s="61"/>
      <c r="K380" s="61"/>
    </row>
    <row r="381" spans="2:11" ht="15" x14ac:dyDescent="0.25">
      <c r="B381" s="71"/>
      <c r="D381" s="69"/>
      <c r="E381" s="61"/>
      <c r="F381" s="61"/>
      <c r="G381" s="61"/>
      <c r="H381" s="61"/>
      <c r="I381" s="61"/>
      <c r="J381" s="61"/>
      <c r="K381" s="61"/>
    </row>
    <row r="382" spans="2:11" ht="15" x14ac:dyDescent="0.25">
      <c r="B382" s="71"/>
      <c r="D382" s="69"/>
      <c r="E382" s="61"/>
      <c r="F382" s="61"/>
      <c r="G382" s="61"/>
      <c r="H382" s="61"/>
      <c r="I382" s="61"/>
      <c r="J382" s="61"/>
      <c r="K382" s="61"/>
    </row>
    <row r="383" spans="2:11" ht="15" x14ac:dyDescent="0.25">
      <c r="B383" s="71"/>
      <c r="D383" s="69"/>
      <c r="E383" s="61"/>
      <c r="F383" s="61"/>
      <c r="G383" s="61"/>
      <c r="H383" s="61"/>
      <c r="I383" s="61"/>
      <c r="J383" s="61"/>
      <c r="K383" s="61"/>
    </row>
    <row r="384" spans="2:11" ht="15" x14ac:dyDescent="0.25">
      <c r="B384" s="71"/>
      <c r="D384" s="69"/>
      <c r="E384" s="61"/>
      <c r="F384" s="61"/>
      <c r="G384" s="61"/>
      <c r="H384" s="61"/>
      <c r="I384" s="61"/>
      <c r="J384" s="61"/>
      <c r="K384" s="61"/>
    </row>
    <row r="385" spans="2:11" ht="15" x14ac:dyDescent="0.25">
      <c r="B385" s="71"/>
      <c r="D385" s="69"/>
      <c r="E385" s="61"/>
      <c r="F385" s="61"/>
      <c r="G385" s="61"/>
      <c r="H385" s="61"/>
      <c r="I385" s="61"/>
      <c r="J385" s="61"/>
      <c r="K385" s="61"/>
    </row>
    <row r="386" spans="2:11" ht="15" x14ac:dyDescent="0.25">
      <c r="B386" s="71"/>
      <c r="D386" s="69"/>
      <c r="E386" s="61"/>
      <c r="F386" s="61"/>
      <c r="G386" s="61"/>
      <c r="H386" s="61"/>
      <c r="I386" s="61"/>
      <c r="J386" s="61"/>
      <c r="K386" s="61"/>
    </row>
    <row r="387" spans="2:11" ht="15" x14ac:dyDescent="0.25">
      <c r="B387" s="71"/>
      <c r="D387" s="69"/>
      <c r="E387" s="61"/>
      <c r="F387" s="61"/>
      <c r="G387" s="61"/>
      <c r="H387" s="61"/>
      <c r="I387" s="61"/>
      <c r="J387" s="61"/>
      <c r="K387" s="61"/>
    </row>
    <row r="388" spans="2:11" ht="15" x14ac:dyDescent="0.25">
      <c r="B388" s="71"/>
      <c r="D388" s="69"/>
      <c r="E388" s="61"/>
      <c r="F388" s="61"/>
      <c r="G388" s="61"/>
      <c r="H388" s="61"/>
      <c r="I388" s="61"/>
      <c r="J388" s="61"/>
      <c r="K388" s="61"/>
    </row>
    <row r="389" spans="2:11" ht="15" x14ac:dyDescent="0.25">
      <c r="B389" s="71"/>
      <c r="D389" s="69"/>
      <c r="E389" s="61"/>
      <c r="F389" s="61"/>
      <c r="G389" s="61"/>
      <c r="H389" s="61"/>
      <c r="I389" s="61"/>
      <c r="J389" s="61"/>
      <c r="K389" s="61"/>
    </row>
    <row r="390" spans="2:11" ht="15" x14ac:dyDescent="0.25">
      <c r="B390" s="71"/>
      <c r="D390" s="69"/>
      <c r="E390" s="61"/>
      <c r="F390" s="61"/>
      <c r="G390" s="61"/>
      <c r="H390" s="61"/>
      <c r="I390" s="61"/>
      <c r="J390" s="61"/>
      <c r="K390" s="61"/>
    </row>
    <row r="391" spans="2:11" ht="15" x14ac:dyDescent="0.25">
      <c r="B391" s="71"/>
      <c r="D391" s="69"/>
      <c r="E391" s="61"/>
      <c r="F391" s="61"/>
      <c r="G391" s="61"/>
      <c r="H391" s="61"/>
      <c r="I391" s="61"/>
      <c r="J391" s="61"/>
      <c r="K391" s="61"/>
    </row>
    <row r="392" spans="2:11" ht="15" x14ac:dyDescent="0.25">
      <c r="B392" s="71"/>
      <c r="D392" s="69"/>
      <c r="E392" s="61"/>
      <c r="F392" s="61"/>
      <c r="G392" s="61"/>
      <c r="H392" s="61"/>
      <c r="I392" s="61"/>
      <c r="J392" s="61"/>
      <c r="K392" s="61"/>
    </row>
    <row r="393" spans="2:11" ht="15" x14ac:dyDescent="0.25">
      <c r="B393" s="71"/>
      <c r="D393" s="69"/>
      <c r="E393" s="61"/>
      <c r="F393" s="61"/>
      <c r="G393" s="61"/>
      <c r="H393" s="61"/>
      <c r="I393" s="61"/>
      <c r="J393" s="61"/>
      <c r="K393" s="61"/>
    </row>
    <row r="394" spans="2:11" ht="15" x14ac:dyDescent="0.25">
      <c r="B394" s="71"/>
      <c r="D394" s="69"/>
      <c r="E394" s="61"/>
      <c r="F394" s="61"/>
      <c r="G394" s="61"/>
      <c r="H394" s="61"/>
      <c r="I394" s="61"/>
      <c r="J394" s="61"/>
      <c r="K394" s="61"/>
    </row>
    <row r="395" spans="2:11" ht="15" x14ac:dyDescent="0.25">
      <c r="B395" s="71"/>
      <c r="D395" s="69"/>
      <c r="E395" s="61"/>
      <c r="F395" s="61"/>
      <c r="G395" s="61"/>
      <c r="H395" s="61"/>
      <c r="I395" s="61"/>
      <c r="J395" s="61"/>
      <c r="K395" s="61"/>
    </row>
    <row r="396" spans="2:11" ht="15" x14ac:dyDescent="0.25">
      <c r="B396" s="71"/>
      <c r="D396" s="69"/>
      <c r="E396" s="61"/>
      <c r="F396" s="61"/>
      <c r="G396" s="61"/>
      <c r="H396" s="61"/>
      <c r="I396" s="61"/>
      <c r="J396" s="61"/>
      <c r="K396" s="61"/>
    </row>
    <row r="397" spans="2:11" ht="15" x14ac:dyDescent="0.25">
      <c r="B397" s="71"/>
      <c r="D397" s="69"/>
      <c r="E397" s="61"/>
      <c r="F397" s="61"/>
      <c r="G397" s="61"/>
      <c r="H397" s="61"/>
      <c r="I397" s="61"/>
      <c r="J397" s="61"/>
      <c r="K397" s="61"/>
    </row>
    <row r="398" spans="2:11" ht="15" x14ac:dyDescent="0.25">
      <c r="B398" s="71"/>
      <c r="D398" s="69"/>
      <c r="E398" s="61"/>
      <c r="F398" s="61"/>
      <c r="G398" s="61"/>
      <c r="H398" s="61"/>
      <c r="I398" s="61"/>
      <c r="J398" s="61"/>
      <c r="K398" s="61"/>
    </row>
    <row r="399" spans="2:11" ht="15" x14ac:dyDescent="0.25">
      <c r="B399" s="71"/>
      <c r="D399" s="69"/>
      <c r="E399" s="61"/>
      <c r="F399" s="61"/>
      <c r="G399" s="61"/>
      <c r="H399" s="61"/>
      <c r="I399" s="61"/>
      <c r="J399" s="61"/>
      <c r="K399" s="61"/>
    </row>
    <row r="400" spans="2:11" ht="15" x14ac:dyDescent="0.25">
      <c r="B400" s="71"/>
      <c r="D400" s="69"/>
      <c r="E400" s="61"/>
      <c r="F400" s="61"/>
      <c r="G400" s="61"/>
      <c r="H400" s="61"/>
      <c r="I400" s="61"/>
      <c r="J400" s="61"/>
      <c r="K400" s="61"/>
    </row>
    <row r="401" spans="2:11" ht="15" x14ac:dyDescent="0.25">
      <c r="B401" s="71"/>
      <c r="D401" s="69"/>
      <c r="E401" s="61"/>
      <c r="F401" s="61"/>
      <c r="G401" s="61"/>
      <c r="H401" s="61"/>
      <c r="I401" s="61"/>
      <c r="J401" s="61"/>
      <c r="K401" s="61"/>
    </row>
    <row r="402" spans="2:11" ht="15" x14ac:dyDescent="0.25">
      <c r="B402" s="71"/>
      <c r="D402" s="69"/>
      <c r="E402" s="61"/>
      <c r="F402" s="61"/>
      <c r="G402" s="61"/>
      <c r="H402" s="61"/>
      <c r="I402" s="61"/>
      <c r="J402" s="61"/>
      <c r="K402" s="61"/>
    </row>
    <row r="403" spans="2:11" ht="15" x14ac:dyDescent="0.25">
      <c r="B403" s="71"/>
      <c r="D403" s="69"/>
      <c r="E403" s="61"/>
      <c r="F403" s="61"/>
      <c r="G403" s="61"/>
      <c r="H403" s="61"/>
      <c r="I403" s="61"/>
      <c r="J403" s="61"/>
      <c r="K403" s="61"/>
    </row>
    <row r="404" spans="2:11" ht="15" x14ac:dyDescent="0.25">
      <c r="B404" s="71"/>
      <c r="D404" s="69"/>
      <c r="E404" s="61"/>
      <c r="F404" s="61"/>
      <c r="G404" s="61"/>
      <c r="H404" s="61"/>
      <c r="I404" s="61"/>
      <c r="J404" s="61"/>
      <c r="K404" s="61"/>
    </row>
    <row r="405" spans="2:11" ht="15" x14ac:dyDescent="0.25">
      <c r="B405" s="71"/>
      <c r="D405" s="69"/>
      <c r="E405" s="61"/>
      <c r="F405" s="61"/>
      <c r="G405" s="61"/>
      <c r="H405" s="61"/>
      <c r="I405" s="61"/>
      <c r="J405" s="61"/>
      <c r="K405" s="61"/>
    </row>
    <row r="406" spans="2:11" ht="15" x14ac:dyDescent="0.25">
      <c r="B406" s="71"/>
      <c r="D406" s="69"/>
      <c r="E406" s="61"/>
      <c r="F406" s="61"/>
      <c r="G406" s="61"/>
      <c r="H406" s="61"/>
      <c r="I406" s="61"/>
      <c r="J406" s="61"/>
      <c r="K406" s="61"/>
    </row>
    <row r="407" spans="2:11" ht="15" x14ac:dyDescent="0.25">
      <c r="B407" s="71"/>
      <c r="D407" s="69"/>
      <c r="E407" s="61"/>
      <c r="F407" s="61"/>
      <c r="G407" s="61"/>
      <c r="H407" s="61"/>
      <c r="I407" s="61"/>
      <c r="J407" s="61"/>
      <c r="K407" s="61"/>
    </row>
    <row r="408" spans="2:11" ht="15" x14ac:dyDescent="0.25">
      <c r="B408" s="71"/>
      <c r="D408" s="69"/>
      <c r="E408" s="61"/>
      <c r="F408" s="61"/>
      <c r="G408" s="61"/>
      <c r="H408" s="61"/>
      <c r="I408" s="61"/>
      <c r="J408" s="61"/>
      <c r="K408" s="61"/>
    </row>
    <row r="409" spans="2:11" ht="15" x14ac:dyDescent="0.25">
      <c r="B409" s="71"/>
      <c r="D409" s="69"/>
      <c r="E409" s="61"/>
      <c r="F409" s="61"/>
      <c r="G409" s="61"/>
      <c r="H409" s="61"/>
      <c r="I409" s="61"/>
      <c r="J409" s="61"/>
      <c r="K409" s="61"/>
    </row>
    <row r="410" spans="2:11" ht="15" x14ac:dyDescent="0.25">
      <c r="B410" s="71"/>
      <c r="D410" s="69"/>
      <c r="E410" s="61"/>
      <c r="F410" s="61"/>
      <c r="G410" s="61"/>
      <c r="H410" s="61"/>
      <c r="I410" s="61"/>
      <c r="J410" s="61"/>
      <c r="K410" s="61"/>
    </row>
    <row r="411" spans="2:11" ht="15" x14ac:dyDescent="0.25">
      <c r="B411" s="71"/>
      <c r="D411" s="69"/>
      <c r="E411" s="61"/>
      <c r="F411" s="61"/>
      <c r="G411" s="61"/>
      <c r="H411" s="61"/>
      <c r="I411" s="61"/>
      <c r="J411" s="61"/>
      <c r="K411" s="61"/>
    </row>
    <row r="412" spans="2:11" ht="15" x14ac:dyDescent="0.25">
      <c r="B412" s="71"/>
      <c r="D412" s="69"/>
      <c r="E412" s="61"/>
      <c r="F412" s="61"/>
      <c r="G412" s="61"/>
      <c r="H412" s="61"/>
      <c r="I412" s="61"/>
      <c r="J412" s="61"/>
      <c r="K412" s="61"/>
    </row>
    <row r="413" spans="2:11" ht="15" x14ac:dyDescent="0.25">
      <c r="B413" s="71"/>
      <c r="D413" s="69"/>
      <c r="E413" s="61"/>
      <c r="F413" s="61"/>
      <c r="G413" s="61"/>
      <c r="H413" s="61"/>
      <c r="I413" s="61"/>
      <c r="J413" s="61"/>
      <c r="K413" s="61"/>
    </row>
    <row r="414" spans="2:11" ht="15" x14ac:dyDescent="0.25">
      <c r="B414" s="71"/>
      <c r="D414" s="69"/>
      <c r="E414" s="61"/>
      <c r="F414" s="61"/>
      <c r="G414" s="61"/>
      <c r="H414" s="61"/>
      <c r="I414" s="61"/>
      <c r="J414" s="61"/>
      <c r="K414" s="61"/>
    </row>
    <row r="415" spans="2:11" ht="15" x14ac:dyDescent="0.25">
      <c r="B415" s="71"/>
      <c r="D415" s="69"/>
      <c r="E415" s="61"/>
      <c r="F415" s="61"/>
      <c r="G415" s="61"/>
      <c r="H415" s="61"/>
      <c r="I415" s="61"/>
      <c r="J415" s="61"/>
      <c r="K415" s="61"/>
    </row>
    <row r="416" spans="2:11" ht="15" x14ac:dyDescent="0.25">
      <c r="B416" s="71"/>
      <c r="D416" s="69"/>
      <c r="E416" s="61"/>
      <c r="F416" s="61"/>
      <c r="G416" s="61"/>
      <c r="H416" s="61"/>
      <c r="I416" s="61"/>
      <c r="J416" s="61"/>
      <c r="K416" s="61"/>
    </row>
    <row r="417" spans="2:11" ht="15" x14ac:dyDescent="0.25">
      <c r="B417" s="71"/>
      <c r="D417" s="69"/>
      <c r="E417" s="61"/>
      <c r="F417" s="61"/>
      <c r="G417" s="61"/>
      <c r="H417" s="61"/>
      <c r="I417" s="61"/>
      <c r="J417" s="61"/>
      <c r="K417" s="61"/>
    </row>
    <row r="418" spans="2:11" ht="15" x14ac:dyDescent="0.25">
      <c r="B418" s="71"/>
      <c r="D418" s="69"/>
      <c r="E418" s="61"/>
      <c r="F418" s="61"/>
      <c r="G418" s="61"/>
      <c r="H418" s="61"/>
      <c r="I418" s="61"/>
      <c r="J418" s="61"/>
      <c r="K418" s="61"/>
    </row>
    <row r="419" spans="2:11" ht="15" x14ac:dyDescent="0.25">
      <c r="B419" s="71"/>
      <c r="D419" s="69"/>
      <c r="E419" s="61"/>
      <c r="F419" s="61"/>
      <c r="G419" s="61"/>
      <c r="H419" s="61"/>
      <c r="I419" s="61"/>
      <c r="J419" s="61"/>
      <c r="K419" s="61"/>
    </row>
    <row r="420" spans="2:11" ht="15" x14ac:dyDescent="0.25">
      <c r="B420" s="71"/>
      <c r="D420" s="69"/>
      <c r="E420" s="61"/>
      <c r="F420" s="61"/>
      <c r="G420" s="61"/>
      <c r="H420" s="61"/>
      <c r="I420" s="61"/>
      <c r="J420" s="61"/>
      <c r="K420" s="61"/>
    </row>
    <row r="421" spans="2:11" ht="15" x14ac:dyDescent="0.25">
      <c r="B421" s="71"/>
      <c r="D421" s="69"/>
      <c r="E421" s="61"/>
      <c r="F421" s="61"/>
      <c r="G421" s="61"/>
      <c r="H421" s="61"/>
      <c r="I421" s="61"/>
      <c r="J421" s="61"/>
      <c r="K421" s="61"/>
    </row>
    <row r="422" spans="2:11" ht="15" x14ac:dyDescent="0.25">
      <c r="B422" s="71"/>
      <c r="D422" s="69"/>
      <c r="E422" s="61"/>
      <c r="F422" s="61"/>
      <c r="G422" s="61"/>
      <c r="H422" s="61"/>
      <c r="I422" s="61"/>
      <c r="J422" s="61"/>
      <c r="K422" s="61"/>
    </row>
    <row r="423" spans="2:11" ht="15" x14ac:dyDescent="0.25">
      <c r="B423" s="71"/>
      <c r="D423" s="69"/>
      <c r="E423" s="61"/>
      <c r="F423" s="61"/>
      <c r="G423" s="61"/>
      <c r="H423" s="61"/>
      <c r="I423" s="61"/>
      <c r="J423" s="61"/>
      <c r="K423" s="61"/>
    </row>
    <row r="424" spans="2:11" ht="15" x14ac:dyDescent="0.25">
      <c r="B424" s="71"/>
      <c r="D424" s="69"/>
      <c r="E424" s="61"/>
      <c r="F424" s="61"/>
      <c r="G424" s="61"/>
      <c r="H424" s="61"/>
      <c r="I424" s="61"/>
      <c r="J424" s="61"/>
      <c r="K424" s="61"/>
    </row>
    <row r="425" spans="2:11" ht="15" x14ac:dyDescent="0.25">
      <c r="B425" s="71"/>
      <c r="D425" s="69"/>
      <c r="E425" s="61"/>
      <c r="F425" s="61"/>
      <c r="G425" s="61"/>
      <c r="H425" s="61"/>
      <c r="I425" s="61"/>
      <c r="J425" s="61"/>
      <c r="K425" s="61"/>
    </row>
    <row r="426" spans="2:11" ht="15" x14ac:dyDescent="0.25">
      <c r="B426" s="71"/>
      <c r="D426" s="69"/>
      <c r="E426" s="61"/>
      <c r="F426" s="61"/>
      <c r="G426" s="61"/>
      <c r="H426" s="61"/>
      <c r="I426" s="61"/>
      <c r="J426" s="61"/>
      <c r="K426" s="61"/>
    </row>
    <row r="427" spans="2:11" ht="15" x14ac:dyDescent="0.25">
      <c r="B427" s="71"/>
      <c r="D427" s="69"/>
      <c r="E427" s="61"/>
      <c r="F427" s="61"/>
      <c r="G427" s="61"/>
      <c r="H427" s="61"/>
      <c r="I427" s="61"/>
      <c r="J427" s="61"/>
      <c r="K427" s="61"/>
    </row>
    <row r="428" spans="2:11" ht="15" x14ac:dyDescent="0.25">
      <c r="B428" s="71"/>
      <c r="D428" s="69"/>
      <c r="E428" s="61"/>
      <c r="F428" s="61"/>
      <c r="G428" s="61"/>
      <c r="H428" s="61"/>
      <c r="I428" s="61"/>
      <c r="J428" s="61"/>
      <c r="K428" s="61"/>
    </row>
    <row r="429" spans="2:11" ht="15" x14ac:dyDescent="0.25">
      <c r="B429" s="71"/>
      <c r="D429" s="69"/>
      <c r="E429" s="61"/>
      <c r="F429" s="61"/>
      <c r="G429" s="61"/>
      <c r="H429" s="61"/>
      <c r="I429" s="61"/>
      <c r="J429" s="61"/>
      <c r="K429" s="61"/>
    </row>
    <row r="430" spans="2:11" ht="15" x14ac:dyDescent="0.25">
      <c r="B430" s="71"/>
      <c r="D430" s="69"/>
      <c r="E430" s="61"/>
      <c r="F430" s="61"/>
      <c r="G430" s="61"/>
      <c r="H430" s="61"/>
      <c r="I430" s="61"/>
      <c r="J430" s="61"/>
      <c r="K430" s="61"/>
    </row>
    <row r="431" spans="2:11" ht="15" x14ac:dyDescent="0.25">
      <c r="B431" s="71"/>
      <c r="D431" s="69"/>
      <c r="E431" s="61"/>
      <c r="F431" s="61"/>
      <c r="G431" s="61"/>
      <c r="H431" s="61"/>
      <c r="I431" s="61"/>
      <c r="J431" s="61"/>
      <c r="K431" s="61"/>
    </row>
    <row r="432" spans="2:11" ht="15" x14ac:dyDescent="0.25">
      <c r="B432" s="71"/>
      <c r="D432" s="69"/>
      <c r="E432" s="61"/>
      <c r="F432" s="61"/>
      <c r="G432" s="61"/>
      <c r="H432" s="61"/>
      <c r="I432" s="61"/>
      <c r="J432" s="61"/>
      <c r="K432" s="61"/>
    </row>
    <row r="433" spans="2:11" ht="15" x14ac:dyDescent="0.25">
      <c r="B433" s="71"/>
      <c r="D433" s="69"/>
      <c r="E433" s="61"/>
      <c r="F433" s="61"/>
      <c r="G433" s="61"/>
      <c r="H433" s="61"/>
      <c r="I433" s="61"/>
      <c r="J433" s="61"/>
      <c r="K433" s="61"/>
    </row>
    <row r="434" spans="2:11" ht="15" x14ac:dyDescent="0.25">
      <c r="B434" s="71"/>
      <c r="D434" s="69"/>
      <c r="E434" s="61"/>
      <c r="F434" s="61"/>
      <c r="G434" s="61"/>
      <c r="H434" s="61"/>
      <c r="I434" s="61"/>
      <c r="J434" s="61"/>
      <c r="K434" s="61"/>
    </row>
    <row r="435" spans="2:11" ht="15" x14ac:dyDescent="0.25">
      <c r="B435" s="71"/>
      <c r="D435" s="69"/>
      <c r="E435" s="61"/>
      <c r="F435" s="61"/>
      <c r="G435" s="61"/>
      <c r="H435" s="61"/>
      <c r="I435" s="61"/>
      <c r="J435" s="61"/>
      <c r="K435" s="61"/>
    </row>
    <row r="436" spans="2:11" ht="15" x14ac:dyDescent="0.25">
      <c r="B436" s="71"/>
      <c r="D436" s="69"/>
      <c r="E436" s="61"/>
      <c r="F436" s="61"/>
      <c r="G436" s="61"/>
      <c r="H436" s="61"/>
      <c r="I436" s="61"/>
      <c r="J436" s="61"/>
      <c r="K436" s="61"/>
    </row>
    <row r="437" spans="2:11" ht="15" x14ac:dyDescent="0.25">
      <c r="B437" s="71"/>
      <c r="D437" s="69"/>
      <c r="E437" s="61"/>
      <c r="F437" s="61"/>
      <c r="G437" s="61"/>
      <c r="H437" s="61"/>
      <c r="I437" s="61"/>
      <c r="J437" s="61"/>
      <c r="K437" s="61"/>
    </row>
    <row r="438" spans="2:11" ht="15" x14ac:dyDescent="0.25">
      <c r="B438" s="71"/>
      <c r="D438" s="69"/>
      <c r="E438" s="61"/>
      <c r="F438" s="61"/>
      <c r="G438" s="61"/>
      <c r="H438" s="61"/>
      <c r="I438" s="61"/>
      <c r="J438" s="61"/>
      <c r="K438" s="61"/>
    </row>
    <row r="439" spans="2:11" ht="15" x14ac:dyDescent="0.25">
      <c r="B439" s="71"/>
      <c r="D439" s="69"/>
      <c r="E439" s="61"/>
      <c r="F439" s="61"/>
      <c r="G439" s="61"/>
      <c r="H439" s="61"/>
      <c r="I439" s="61"/>
      <c r="J439" s="61"/>
      <c r="K439" s="61"/>
    </row>
    <row r="440" spans="2:11" ht="15" x14ac:dyDescent="0.25">
      <c r="B440" s="71"/>
      <c r="D440" s="69"/>
      <c r="E440" s="61"/>
      <c r="F440" s="61"/>
      <c r="G440" s="61"/>
      <c r="H440" s="61"/>
      <c r="I440" s="61"/>
      <c r="J440" s="61"/>
      <c r="K440" s="61"/>
    </row>
    <row r="441" spans="2:11" ht="15" x14ac:dyDescent="0.25">
      <c r="B441" s="71"/>
      <c r="D441" s="69"/>
      <c r="E441" s="61"/>
      <c r="F441" s="61"/>
      <c r="G441" s="61"/>
      <c r="H441" s="61"/>
      <c r="I441" s="61"/>
      <c r="J441" s="61"/>
      <c r="K441" s="61"/>
    </row>
    <row r="442" spans="2:11" ht="15" x14ac:dyDescent="0.25">
      <c r="B442" s="71"/>
      <c r="D442" s="69"/>
      <c r="E442" s="61"/>
      <c r="F442" s="61"/>
      <c r="G442" s="61"/>
      <c r="H442" s="61"/>
      <c r="I442" s="61"/>
      <c r="J442" s="61"/>
      <c r="K442" s="61"/>
    </row>
    <row r="443" spans="2:11" ht="15" x14ac:dyDescent="0.25">
      <c r="B443" s="71"/>
      <c r="D443" s="69"/>
      <c r="E443" s="61"/>
      <c r="F443" s="61"/>
      <c r="G443" s="61"/>
      <c r="H443" s="61"/>
      <c r="I443" s="61"/>
      <c r="J443" s="61"/>
      <c r="K443" s="61"/>
    </row>
    <row r="444" spans="2:11" ht="15" x14ac:dyDescent="0.25">
      <c r="B444" s="71"/>
      <c r="D444" s="69"/>
      <c r="E444" s="61"/>
      <c r="F444" s="61"/>
      <c r="G444" s="61"/>
      <c r="H444" s="61"/>
      <c r="I444" s="61"/>
      <c r="J444" s="61"/>
      <c r="K444" s="61"/>
    </row>
    <row r="445" spans="2:11" ht="15" x14ac:dyDescent="0.25">
      <c r="B445" s="71"/>
      <c r="D445" s="69"/>
      <c r="E445" s="61"/>
      <c r="F445" s="61"/>
      <c r="G445" s="61"/>
      <c r="H445" s="61"/>
      <c r="I445" s="61"/>
      <c r="J445" s="61"/>
      <c r="K445" s="61"/>
    </row>
    <row r="446" spans="2:11" ht="15" x14ac:dyDescent="0.25">
      <c r="B446" s="71"/>
      <c r="D446" s="69"/>
      <c r="E446" s="61"/>
      <c r="F446" s="61"/>
      <c r="G446" s="61"/>
      <c r="H446" s="61"/>
      <c r="I446" s="61"/>
      <c r="J446" s="61"/>
      <c r="K446" s="61"/>
    </row>
    <row r="447" spans="2:11" ht="15" x14ac:dyDescent="0.25">
      <c r="B447" s="71"/>
      <c r="D447" s="69"/>
      <c r="E447" s="61"/>
      <c r="F447" s="61"/>
      <c r="G447" s="61"/>
      <c r="H447" s="61"/>
      <c r="I447" s="61"/>
      <c r="J447" s="61"/>
      <c r="K447" s="61"/>
    </row>
    <row r="448" spans="2:11" ht="15" x14ac:dyDescent="0.25">
      <c r="B448" s="71"/>
      <c r="D448" s="69"/>
      <c r="E448" s="61"/>
      <c r="F448" s="61"/>
      <c r="G448" s="61"/>
      <c r="H448" s="61"/>
      <c r="I448" s="61"/>
      <c r="J448" s="61"/>
      <c r="K448" s="61"/>
    </row>
    <row r="449" spans="2:11" ht="15" x14ac:dyDescent="0.25">
      <c r="B449" s="71"/>
      <c r="D449" s="69"/>
      <c r="E449" s="61"/>
      <c r="F449" s="61"/>
      <c r="G449" s="61"/>
      <c r="H449" s="61"/>
      <c r="I449" s="61"/>
      <c r="J449" s="61"/>
      <c r="K449" s="61"/>
    </row>
    <row r="450" spans="2:11" ht="15" x14ac:dyDescent="0.25">
      <c r="B450" s="71"/>
      <c r="D450" s="69"/>
      <c r="E450" s="61"/>
      <c r="F450" s="61"/>
      <c r="G450" s="61"/>
      <c r="H450" s="61"/>
      <c r="I450" s="61"/>
      <c r="J450" s="61"/>
      <c r="K450" s="61"/>
    </row>
    <row r="451" spans="2:11" ht="15" x14ac:dyDescent="0.25">
      <c r="B451" s="71"/>
      <c r="D451" s="69"/>
      <c r="E451" s="61"/>
      <c r="F451" s="61"/>
      <c r="G451" s="61"/>
      <c r="H451" s="61"/>
      <c r="I451" s="61"/>
      <c r="J451" s="61"/>
      <c r="K451" s="61"/>
    </row>
    <row r="452" spans="2:11" ht="15" x14ac:dyDescent="0.25">
      <c r="B452" s="71"/>
      <c r="D452" s="69"/>
      <c r="E452" s="61"/>
      <c r="F452" s="61"/>
      <c r="G452" s="61"/>
      <c r="H452" s="61"/>
      <c r="I452" s="61"/>
      <c r="J452" s="61"/>
      <c r="K452" s="61"/>
    </row>
    <row r="453" spans="2:11" ht="15" x14ac:dyDescent="0.25">
      <c r="B453" s="71"/>
      <c r="D453" s="69"/>
      <c r="E453" s="61"/>
      <c r="F453" s="61"/>
      <c r="G453" s="61"/>
      <c r="H453" s="61"/>
      <c r="I453" s="61"/>
      <c r="J453" s="61"/>
      <c r="K453" s="61"/>
    </row>
    <row r="454" spans="2:11" ht="15" x14ac:dyDescent="0.25">
      <c r="B454" s="71"/>
      <c r="D454" s="69"/>
      <c r="E454" s="61"/>
      <c r="F454" s="61"/>
      <c r="G454" s="61"/>
      <c r="H454" s="61"/>
      <c r="I454" s="61"/>
      <c r="J454" s="61"/>
      <c r="K454" s="61"/>
    </row>
    <row r="455" spans="2:11" ht="15" x14ac:dyDescent="0.25">
      <c r="B455" s="71"/>
      <c r="D455" s="69"/>
      <c r="E455" s="61"/>
      <c r="F455" s="61"/>
      <c r="G455" s="61"/>
      <c r="H455" s="61"/>
      <c r="I455" s="61"/>
      <c r="J455" s="61"/>
      <c r="K455" s="61"/>
    </row>
    <row r="456" spans="2:11" ht="15" x14ac:dyDescent="0.25">
      <c r="B456" s="71"/>
      <c r="D456" s="69"/>
      <c r="E456" s="61"/>
      <c r="F456" s="61"/>
      <c r="G456" s="61"/>
      <c r="H456" s="61"/>
      <c r="I456" s="61"/>
      <c r="J456" s="61"/>
      <c r="K456" s="61"/>
    </row>
    <row r="457" spans="2:11" ht="15" x14ac:dyDescent="0.25">
      <c r="B457" s="71"/>
      <c r="D457" s="69"/>
      <c r="E457" s="61"/>
      <c r="F457" s="61"/>
      <c r="G457" s="61"/>
      <c r="H457" s="61"/>
      <c r="I457" s="61"/>
      <c r="J457" s="61"/>
      <c r="K457" s="61"/>
    </row>
    <row r="458" spans="2:11" ht="15" x14ac:dyDescent="0.25">
      <c r="B458" s="71"/>
      <c r="D458" s="69"/>
      <c r="E458" s="61"/>
      <c r="F458" s="61"/>
      <c r="G458" s="61"/>
      <c r="H458" s="61"/>
      <c r="I458" s="61"/>
      <c r="J458" s="61"/>
      <c r="K458" s="61"/>
    </row>
    <row r="459" spans="2:11" ht="15" x14ac:dyDescent="0.25">
      <c r="B459" s="71"/>
      <c r="D459" s="69"/>
      <c r="E459" s="61"/>
      <c r="F459" s="61"/>
      <c r="G459" s="61"/>
      <c r="H459" s="61"/>
      <c r="I459" s="61"/>
      <c r="J459" s="61"/>
      <c r="K459" s="61"/>
    </row>
    <row r="460" spans="2:11" ht="15" x14ac:dyDescent="0.25">
      <c r="B460" s="71"/>
      <c r="D460" s="69"/>
      <c r="E460" s="61"/>
      <c r="F460" s="61"/>
      <c r="G460" s="61"/>
      <c r="H460" s="61"/>
      <c r="I460" s="61"/>
      <c r="J460" s="61"/>
      <c r="K460" s="61"/>
    </row>
    <row r="461" spans="2:11" ht="15" x14ac:dyDescent="0.25">
      <c r="B461" s="71"/>
      <c r="D461" s="69"/>
      <c r="E461" s="61"/>
      <c r="F461" s="61"/>
      <c r="G461" s="61"/>
      <c r="H461" s="61"/>
      <c r="I461" s="61"/>
      <c r="J461" s="61"/>
      <c r="K461" s="61"/>
    </row>
    <row r="462" spans="2:11" ht="15" x14ac:dyDescent="0.25">
      <c r="B462" s="71"/>
      <c r="D462" s="69"/>
      <c r="E462" s="61"/>
      <c r="F462" s="61"/>
      <c r="G462" s="61"/>
      <c r="H462" s="61"/>
      <c r="I462" s="61"/>
      <c r="J462" s="61"/>
      <c r="K462" s="61"/>
    </row>
    <row r="463" spans="2:11" ht="15" x14ac:dyDescent="0.25">
      <c r="B463" s="71"/>
      <c r="D463" s="69"/>
      <c r="E463" s="61"/>
      <c r="F463" s="61"/>
      <c r="G463" s="61"/>
      <c r="H463" s="61"/>
      <c r="I463" s="61"/>
      <c r="J463" s="61"/>
      <c r="K463" s="61"/>
    </row>
    <row r="464" spans="2:11" ht="15" x14ac:dyDescent="0.25">
      <c r="B464" s="71"/>
      <c r="D464" s="69"/>
      <c r="E464" s="61"/>
      <c r="F464" s="61"/>
      <c r="G464" s="61"/>
      <c r="H464" s="61"/>
      <c r="I464" s="61"/>
      <c r="J464" s="61"/>
      <c r="K464" s="61"/>
    </row>
    <row r="465" spans="2:11" ht="15" x14ac:dyDescent="0.25">
      <c r="B465" s="71"/>
      <c r="D465" s="69"/>
      <c r="E465" s="61"/>
      <c r="F465" s="61"/>
      <c r="G465" s="61"/>
      <c r="H465" s="61"/>
      <c r="I465" s="61"/>
      <c r="J465" s="61"/>
      <c r="K465" s="61"/>
    </row>
    <row r="466" spans="2:11" ht="15" x14ac:dyDescent="0.25">
      <c r="B466" s="71"/>
      <c r="D466" s="69"/>
      <c r="E466" s="61"/>
      <c r="F466" s="61"/>
      <c r="G466" s="61"/>
      <c r="H466" s="61"/>
      <c r="I466" s="61"/>
      <c r="J466" s="61"/>
      <c r="K466" s="61"/>
    </row>
    <row r="467" spans="2:11" ht="15" x14ac:dyDescent="0.25">
      <c r="B467" s="71"/>
      <c r="D467" s="69"/>
      <c r="E467" s="61"/>
      <c r="F467" s="61"/>
      <c r="G467" s="61"/>
      <c r="H467" s="61"/>
      <c r="I467" s="61"/>
      <c r="J467" s="61"/>
      <c r="K467" s="61"/>
    </row>
    <row r="468" spans="2:11" ht="15" x14ac:dyDescent="0.25">
      <c r="B468" s="71"/>
      <c r="D468" s="69"/>
      <c r="E468" s="61"/>
      <c r="F468" s="61"/>
      <c r="G468" s="61"/>
      <c r="H468" s="61"/>
      <c r="I468" s="61"/>
      <c r="J468" s="61"/>
      <c r="K468" s="61"/>
    </row>
    <row r="469" spans="2:11" ht="15" x14ac:dyDescent="0.25">
      <c r="B469" s="71"/>
      <c r="D469" s="69"/>
      <c r="E469" s="61"/>
      <c r="F469" s="61"/>
      <c r="G469" s="61"/>
      <c r="H469" s="61"/>
      <c r="I469" s="61"/>
      <c r="J469" s="61"/>
      <c r="K469" s="61"/>
    </row>
    <row r="470" spans="2:11" ht="15" x14ac:dyDescent="0.25">
      <c r="B470" s="71"/>
      <c r="D470" s="69"/>
      <c r="E470" s="61"/>
      <c r="F470" s="61"/>
      <c r="G470" s="61"/>
      <c r="H470" s="61"/>
      <c r="I470" s="61"/>
      <c r="J470" s="61"/>
      <c r="K470" s="61"/>
    </row>
    <row r="471" spans="2:11" ht="15" x14ac:dyDescent="0.25">
      <c r="B471" s="71"/>
      <c r="D471" s="69"/>
      <c r="E471" s="61"/>
      <c r="F471" s="61"/>
      <c r="G471" s="61"/>
      <c r="H471" s="61"/>
      <c r="I471" s="61"/>
      <c r="J471" s="61"/>
      <c r="K471" s="61"/>
    </row>
    <row r="472" spans="2:11" ht="15" x14ac:dyDescent="0.25">
      <c r="B472" s="71"/>
      <c r="D472" s="69"/>
      <c r="E472" s="61"/>
      <c r="F472" s="61"/>
      <c r="G472" s="61"/>
      <c r="H472" s="61"/>
      <c r="I472" s="61"/>
      <c r="J472" s="61"/>
      <c r="K472" s="61"/>
    </row>
    <row r="473" spans="2:11" ht="15" x14ac:dyDescent="0.25">
      <c r="B473" s="71"/>
      <c r="D473" s="69"/>
      <c r="E473" s="61"/>
      <c r="F473" s="61"/>
      <c r="G473" s="61"/>
      <c r="H473" s="61"/>
      <c r="I473" s="61"/>
      <c r="J473" s="61"/>
      <c r="K473" s="61"/>
    </row>
    <row r="474" spans="2:11" ht="15" x14ac:dyDescent="0.25">
      <c r="B474" s="71"/>
      <c r="D474" s="69"/>
      <c r="E474" s="61"/>
      <c r="F474" s="61"/>
      <c r="G474" s="61"/>
      <c r="H474" s="61"/>
      <c r="I474" s="61"/>
      <c r="J474" s="61"/>
      <c r="K474" s="61"/>
    </row>
    <row r="475" spans="2:11" ht="15" x14ac:dyDescent="0.25">
      <c r="B475" s="71"/>
      <c r="D475" s="69"/>
      <c r="E475" s="61"/>
      <c r="F475" s="61"/>
      <c r="G475" s="61"/>
      <c r="H475" s="61"/>
      <c r="I475" s="61"/>
      <c r="J475" s="61"/>
      <c r="K475" s="61"/>
    </row>
    <row r="476" spans="2:11" ht="15" x14ac:dyDescent="0.25">
      <c r="B476" s="71"/>
      <c r="D476" s="69"/>
      <c r="E476" s="61"/>
      <c r="F476" s="61"/>
      <c r="G476" s="61"/>
      <c r="H476" s="61"/>
      <c r="I476" s="61"/>
      <c r="J476" s="61"/>
      <c r="K476" s="61"/>
    </row>
    <row r="477" spans="2:11" ht="15" x14ac:dyDescent="0.25">
      <c r="B477" s="71"/>
      <c r="D477" s="69"/>
      <c r="E477" s="61"/>
      <c r="F477" s="61"/>
      <c r="G477" s="61"/>
      <c r="H477" s="61"/>
      <c r="I477" s="61"/>
      <c r="J477" s="61"/>
      <c r="K477" s="61"/>
    </row>
    <row r="478" spans="2:11" ht="15" x14ac:dyDescent="0.25">
      <c r="B478" s="71"/>
      <c r="D478" s="69"/>
      <c r="E478" s="61"/>
      <c r="F478" s="61"/>
      <c r="G478" s="61"/>
      <c r="H478" s="61"/>
      <c r="I478" s="61"/>
      <c r="J478" s="61"/>
      <c r="K478" s="61"/>
    </row>
    <row r="479" spans="2:11" ht="15" x14ac:dyDescent="0.25">
      <c r="B479" s="71"/>
      <c r="D479" s="69"/>
      <c r="E479" s="61"/>
      <c r="F479" s="61"/>
      <c r="G479" s="61"/>
      <c r="H479" s="61"/>
      <c r="I479" s="61"/>
      <c r="J479" s="61"/>
      <c r="K479" s="61"/>
    </row>
    <row r="480" spans="2:11" ht="15" x14ac:dyDescent="0.25">
      <c r="B480" s="71"/>
      <c r="D480" s="69"/>
      <c r="E480" s="61"/>
      <c r="F480" s="61"/>
      <c r="G480" s="61"/>
      <c r="H480" s="61"/>
      <c r="I480" s="61"/>
      <c r="J480" s="61"/>
      <c r="K480" s="61"/>
    </row>
    <row r="481" spans="2:11" ht="15" x14ac:dyDescent="0.25">
      <c r="B481" s="71"/>
      <c r="D481" s="69"/>
      <c r="E481" s="61"/>
      <c r="F481" s="61"/>
      <c r="G481" s="61"/>
      <c r="H481" s="61"/>
      <c r="I481" s="61"/>
      <c r="J481" s="61"/>
      <c r="K481" s="61"/>
    </row>
    <row r="482" spans="2:11" ht="15" x14ac:dyDescent="0.25">
      <c r="B482" s="71"/>
      <c r="D482" s="69"/>
      <c r="E482" s="61"/>
      <c r="F482" s="61"/>
      <c r="G482" s="61"/>
      <c r="H482" s="61"/>
      <c r="I482" s="61"/>
      <c r="J482" s="61"/>
      <c r="K482" s="61"/>
    </row>
    <row r="483" spans="2:11" ht="15" x14ac:dyDescent="0.25">
      <c r="B483" s="71"/>
      <c r="D483" s="69"/>
      <c r="E483" s="61"/>
      <c r="F483" s="61"/>
      <c r="G483" s="61"/>
      <c r="H483" s="61"/>
      <c r="I483" s="61"/>
      <c r="J483" s="61"/>
      <c r="K483" s="61"/>
    </row>
    <row r="484" spans="2:11" ht="15" x14ac:dyDescent="0.25">
      <c r="B484" s="71"/>
      <c r="D484" s="69"/>
      <c r="E484" s="61"/>
      <c r="F484" s="61"/>
      <c r="G484" s="61"/>
      <c r="H484" s="61"/>
      <c r="I484" s="61"/>
      <c r="J484" s="61"/>
      <c r="K484" s="61"/>
    </row>
    <row r="485" spans="2:11" ht="15" x14ac:dyDescent="0.25">
      <c r="B485" s="71"/>
      <c r="D485" s="69"/>
      <c r="E485" s="61"/>
      <c r="F485" s="61"/>
      <c r="G485" s="61"/>
      <c r="H485" s="61"/>
      <c r="I485" s="61"/>
      <c r="J485" s="61"/>
      <c r="K485" s="61"/>
    </row>
    <row r="486" spans="2:11" ht="15" x14ac:dyDescent="0.25">
      <c r="B486" s="71"/>
      <c r="D486" s="69"/>
      <c r="E486" s="61"/>
      <c r="F486" s="61"/>
      <c r="G486" s="61"/>
      <c r="H486" s="61"/>
      <c r="I486" s="61"/>
      <c r="J486" s="61"/>
      <c r="K486" s="61"/>
    </row>
    <row r="487" spans="2:11" ht="15" x14ac:dyDescent="0.25">
      <c r="B487" s="71"/>
      <c r="D487" s="69"/>
      <c r="E487" s="61"/>
      <c r="F487" s="61"/>
      <c r="G487" s="61"/>
      <c r="H487" s="61"/>
      <c r="I487" s="61"/>
      <c r="J487" s="61"/>
      <c r="K487" s="61"/>
    </row>
    <row r="488" spans="2:11" ht="15" x14ac:dyDescent="0.25">
      <c r="B488" s="71"/>
      <c r="D488" s="69"/>
      <c r="E488" s="61"/>
      <c r="F488" s="61"/>
      <c r="G488" s="61"/>
      <c r="H488" s="61"/>
      <c r="I488" s="61"/>
      <c r="J488" s="61"/>
      <c r="K488" s="61"/>
    </row>
    <row r="489" spans="2:11" ht="15" x14ac:dyDescent="0.25">
      <c r="B489" s="71"/>
      <c r="D489" s="69"/>
      <c r="E489" s="61"/>
      <c r="F489" s="61"/>
      <c r="G489" s="61"/>
      <c r="H489" s="61"/>
      <c r="I489" s="61"/>
      <c r="J489" s="61"/>
      <c r="K489" s="61"/>
    </row>
    <row r="490" spans="2:11" ht="15" x14ac:dyDescent="0.25">
      <c r="B490" s="71"/>
      <c r="D490" s="69"/>
      <c r="E490" s="61"/>
      <c r="F490" s="61"/>
      <c r="G490" s="61"/>
      <c r="H490" s="61"/>
      <c r="I490" s="61"/>
      <c r="J490" s="61"/>
      <c r="K490" s="61"/>
    </row>
    <row r="491" spans="2:11" ht="15" x14ac:dyDescent="0.25">
      <c r="B491" s="71"/>
      <c r="D491" s="69"/>
      <c r="E491" s="61"/>
      <c r="F491" s="61"/>
      <c r="G491" s="61"/>
      <c r="H491" s="61"/>
      <c r="I491" s="61"/>
      <c r="J491" s="61"/>
      <c r="K491" s="61"/>
    </row>
    <row r="492" spans="2:11" ht="15" x14ac:dyDescent="0.25">
      <c r="B492" s="71"/>
      <c r="D492" s="69"/>
      <c r="E492" s="61"/>
      <c r="F492" s="61"/>
      <c r="G492" s="61"/>
      <c r="H492" s="61"/>
      <c r="I492" s="61"/>
      <c r="J492" s="61"/>
      <c r="K492" s="61"/>
    </row>
    <row r="493" spans="2:11" ht="15" x14ac:dyDescent="0.25">
      <c r="B493" s="71"/>
      <c r="D493" s="69"/>
      <c r="E493" s="61"/>
      <c r="F493" s="61"/>
      <c r="G493" s="61"/>
      <c r="H493" s="61"/>
      <c r="I493" s="61"/>
      <c r="J493" s="61"/>
      <c r="K493" s="61"/>
    </row>
    <row r="494" spans="2:11" ht="15" x14ac:dyDescent="0.25">
      <c r="B494" s="71"/>
      <c r="D494" s="69"/>
      <c r="E494" s="61"/>
      <c r="F494" s="61"/>
      <c r="G494" s="61"/>
      <c r="H494" s="61"/>
      <c r="I494" s="61"/>
      <c r="J494" s="61"/>
      <c r="K494" s="61"/>
    </row>
    <row r="495" spans="2:11" ht="15" x14ac:dyDescent="0.25">
      <c r="B495" s="71"/>
      <c r="D495" s="69"/>
      <c r="E495" s="61"/>
      <c r="F495" s="61"/>
      <c r="G495" s="61"/>
      <c r="H495" s="61"/>
      <c r="I495" s="61"/>
      <c r="J495" s="61"/>
      <c r="K495" s="61"/>
    </row>
    <row r="496" spans="2:11" ht="15" x14ac:dyDescent="0.25">
      <c r="B496" s="71"/>
      <c r="D496" s="69"/>
      <c r="E496" s="61"/>
      <c r="F496" s="61"/>
      <c r="G496" s="61"/>
      <c r="H496" s="61"/>
      <c r="I496" s="61"/>
      <c r="J496" s="61"/>
      <c r="K496" s="61"/>
    </row>
    <row r="497" spans="2:11" ht="15" x14ac:dyDescent="0.25">
      <c r="B497" s="71"/>
      <c r="D497" s="69"/>
      <c r="E497" s="61"/>
      <c r="F497" s="61"/>
      <c r="G497" s="61"/>
      <c r="H497" s="61"/>
      <c r="I497" s="61"/>
      <c r="J497" s="61"/>
      <c r="K497" s="61"/>
    </row>
    <row r="498" spans="2:11" ht="15" x14ac:dyDescent="0.25">
      <c r="B498" s="71"/>
      <c r="D498" s="69"/>
      <c r="E498" s="61"/>
      <c r="F498" s="61"/>
      <c r="G498" s="61"/>
      <c r="H498" s="61"/>
      <c r="I498" s="61"/>
      <c r="J498" s="61"/>
      <c r="K498" s="61"/>
    </row>
    <row r="499" spans="2:11" ht="15" x14ac:dyDescent="0.25">
      <c r="B499" s="71"/>
      <c r="D499" s="69"/>
      <c r="E499" s="61"/>
      <c r="F499" s="61"/>
      <c r="G499" s="61"/>
      <c r="H499" s="61"/>
      <c r="I499" s="61"/>
      <c r="J499" s="61"/>
      <c r="K499" s="61"/>
    </row>
    <row r="500" spans="2:11" ht="15" x14ac:dyDescent="0.25">
      <c r="B500" s="71"/>
      <c r="D500" s="69"/>
      <c r="E500" s="61"/>
      <c r="F500" s="61"/>
      <c r="G500" s="61"/>
      <c r="H500" s="61"/>
      <c r="I500" s="61"/>
      <c r="J500" s="61"/>
      <c r="K500" s="61"/>
    </row>
    <row r="501" spans="2:11" ht="15" x14ac:dyDescent="0.25">
      <c r="B501" s="71"/>
      <c r="D501" s="69"/>
      <c r="E501" s="61"/>
      <c r="F501" s="61"/>
      <c r="G501" s="61"/>
      <c r="H501" s="61"/>
      <c r="I501" s="61"/>
      <c r="J501" s="61"/>
      <c r="K501" s="61"/>
    </row>
    <row r="502" spans="2:11" ht="15" x14ac:dyDescent="0.25">
      <c r="B502" s="71"/>
      <c r="D502" s="69"/>
      <c r="E502" s="61"/>
      <c r="F502" s="61"/>
      <c r="G502" s="61"/>
      <c r="H502" s="61"/>
      <c r="I502" s="61"/>
      <c r="J502" s="61"/>
      <c r="K502" s="61"/>
    </row>
    <row r="503" spans="2:11" ht="15" x14ac:dyDescent="0.25">
      <c r="B503" s="71"/>
      <c r="D503" s="69"/>
      <c r="E503" s="61"/>
      <c r="F503" s="61"/>
      <c r="G503" s="61"/>
      <c r="H503" s="61"/>
      <c r="I503" s="61"/>
      <c r="J503" s="61"/>
      <c r="K503" s="61"/>
    </row>
    <row r="504" spans="2:11" ht="15" x14ac:dyDescent="0.25">
      <c r="B504" s="71"/>
      <c r="D504" s="69"/>
      <c r="E504" s="61"/>
      <c r="F504" s="61"/>
      <c r="G504" s="61"/>
      <c r="H504" s="61"/>
      <c r="I504" s="61"/>
      <c r="J504" s="61"/>
      <c r="K504" s="61"/>
    </row>
    <row r="505" spans="2:11" ht="15" x14ac:dyDescent="0.25">
      <c r="B505" s="71"/>
      <c r="D505" s="69"/>
      <c r="E505" s="61"/>
      <c r="F505" s="61"/>
      <c r="G505" s="61"/>
      <c r="H505" s="61"/>
      <c r="I505" s="61"/>
      <c r="J505" s="61"/>
      <c r="K505" s="61"/>
    </row>
    <row r="506" spans="2:11" ht="15" x14ac:dyDescent="0.25">
      <c r="B506" s="71"/>
      <c r="D506" s="69"/>
      <c r="E506" s="61"/>
      <c r="F506" s="61"/>
      <c r="G506" s="61"/>
      <c r="H506" s="61"/>
      <c r="I506" s="61"/>
      <c r="J506" s="61"/>
      <c r="K506" s="61"/>
    </row>
    <row r="507" spans="2:11" ht="15" x14ac:dyDescent="0.25">
      <c r="B507" s="71"/>
      <c r="D507" s="69"/>
      <c r="E507" s="61"/>
      <c r="F507" s="61"/>
      <c r="G507" s="61"/>
      <c r="H507" s="61"/>
      <c r="I507" s="61"/>
      <c r="J507" s="61"/>
      <c r="K507" s="61"/>
    </row>
    <row r="508" spans="2:11" ht="15" x14ac:dyDescent="0.25">
      <c r="B508" s="71"/>
      <c r="D508" s="69"/>
      <c r="E508" s="61"/>
      <c r="F508" s="61"/>
      <c r="G508" s="61"/>
      <c r="H508" s="61"/>
      <c r="I508" s="61"/>
      <c r="J508" s="61"/>
      <c r="K508" s="61"/>
    </row>
    <row r="509" spans="2:11" ht="15" x14ac:dyDescent="0.25">
      <c r="B509" s="71"/>
      <c r="D509" s="69"/>
      <c r="E509" s="61"/>
      <c r="F509" s="61"/>
      <c r="G509" s="61"/>
      <c r="H509" s="61"/>
      <c r="I509" s="61"/>
      <c r="J509" s="61"/>
      <c r="K509" s="61"/>
    </row>
    <row r="510" spans="2:11" ht="15" x14ac:dyDescent="0.25">
      <c r="B510" s="71"/>
      <c r="D510" s="69"/>
      <c r="E510" s="61"/>
      <c r="F510" s="61"/>
      <c r="G510" s="61"/>
      <c r="H510" s="61"/>
      <c r="I510" s="61"/>
      <c r="J510" s="61"/>
      <c r="K510" s="61"/>
    </row>
    <row r="511" spans="2:11" ht="15" x14ac:dyDescent="0.25">
      <c r="B511" s="71"/>
      <c r="D511" s="69"/>
      <c r="E511" s="61"/>
      <c r="F511" s="61"/>
      <c r="G511" s="61"/>
      <c r="H511" s="61"/>
      <c r="I511" s="61"/>
      <c r="J511" s="61"/>
      <c r="K511" s="61"/>
    </row>
    <row r="512" spans="2:11" ht="15" x14ac:dyDescent="0.25">
      <c r="B512" s="71"/>
      <c r="D512" s="69"/>
      <c r="E512" s="61"/>
      <c r="F512" s="61"/>
      <c r="G512" s="61"/>
      <c r="H512" s="61"/>
      <c r="I512" s="61"/>
      <c r="J512" s="61"/>
      <c r="K512" s="61"/>
    </row>
    <row r="513" spans="2:11" ht="15" x14ac:dyDescent="0.25">
      <c r="B513" s="71"/>
      <c r="D513" s="69"/>
      <c r="E513" s="61"/>
      <c r="F513" s="61"/>
      <c r="G513" s="61"/>
      <c r="H513" s="61"/>
      <c r="I513" s="61"/>
      <c r="J513" s="61"/>
      <c r="K513" s="61"/>
    </row>
    <row r="514" spans="2:11" ht="15" x14ac:dyDescent="0.25">
      <c r="B514" s="71"/>
      <c r="D514" s="69"/>
      <c r="E514" s="61"/>
      <c r="F514" s="61"/>
      <c r="G514" s="61"/>
      <c r="H514" s="61"/>
      <c r="I514" s="61"/>
      <c r="J514" s="61"/>
      <c r="K514" s="61"/>
    </row>
    <row r="515" spans="2:11" ht="15" x14ac:dyDescent="0.25">
      <c r="B515" s="71"/>
      <c r="D515" s="69"/>
      <c r="E515" s="61"/>
      <c r="F515" s="61"/>
      <c r="G515" s="61"/>
      <c r="H515" s="61"/>
      <c r="I515" s="61"/>
      <c r="J515" s="61"/>
      <c r="K515" s="61"/>
    </row>
    <row r="516" spans="2:11" ht="15" x14ac:dyDescent="0.25">
      <c r="B516" s="71"/>
      <c r="D516" s="69"/>
      <c r="E516" s="61"/>
      <c r="F516" s="61"/>
      <c r="G516" s="61"/>
      <c r="H516" s="61"/>
      <c r="I516" s="61"/>
      <c r="J516" s="61"/>
      <c r="K516" s="61"/>
    </row>
    <row r="517" spans="2:11" ht="15" x14ac:dyDescent="0.25">
      <c r="B517" s="71"/>
      <c r="D517" s="69"/>
      <c r="E517" s="61"/>
      <c r="F517" s="61"/>
      <c r="G517" s="61"/>
      <c r="H517" s="61"/>
      <c r="I517" s="61"/>
      <c r="J517" s="61"/>
      <c r="K517" s="61"/>
    </row>
    <row r="518" spans="2:11" ht="15" x14ac:dyDescent="0.25">
      <c r="B518" s="71"/>
      <c r="D518" s="69"/>
      <c r="E518" s="61"/>
      <c r="F518" s="61"/>
      <c r="G518" s="61"/>
      <c r="H518" s="61"/>
      <c r="I518" s="61"/>
      <c r="J518" s="61"/>
      <c r="K518" s="61"/>
    </row>
    <row r="519" spans="2:11" ht="15" x14ac:dyDescent="0.25">
      <c r="B519" s="71"/>
      <c r="D519" s="69"/>
      <c r="E519" s="61"/>
      <c r="F519" s="61"/>
      <c r="G519" s="61"/>
      <c r="H519" s="61"/>
      <c r="I519" s="61"/>
      <c r="J519" s="61"/>
      <c r="K519" s="61"/>
    </row>
    <row r="520" spans="2:11" ht="15" x14ac:dyDescent="0.25">
      <c r="B520" s="71"/>
      <c r="D520" s="69"/>
      <c r="E520" s="61"/>
      <c r="F520" s="61"/>
      <c r="G520" s="61"/>
      <c r="H520" s="61"/>
      <c r="I520" s="61"/>
      <c r="J520" s="61"/>
      <c r="K520" s="61"/>
    </row>
    <row r="521" spans="2:11" ht="15" x14ac:dyDescent="0.25">
      <c r="B521" s="71"/>
      <c r="D521" s="69"/>
      <c r="E521" s="61"/>
      <c r="F521" s="61"/>
      <c r="G521" s="61"/>
      <c r="H521" s="61"/>
      <c r="I521" s="61"/>
      <c r="J521" s="61"/>
      <c r="K521" s="61"/>
    </row>
    <row r="522" spans="2:11" ht="15" x14ac:dyDescent="0.25">
      <c r="B522" s="71"/>
      <c r="D522" s="69"/>
      <c r="E522" s="61"/>
      <c r="F522" s="61"/>
      <c r="G522" s="61"/>
      <c r="H522" s="61"/>
      <c r="I522" s="61"/>
      <c r="J522" s="61"/>
      <c r="K522" s="61"/>
    </row>
    <row r="523" spans="2:11" ht="15" x14ac:dyDescent="0.25">
      <c r="B523" s="71"/>
      <c r="D523" s="69"/>
      <c r="E523" s="61"/>
      <c r="F523" s="61"/>
      <c r="G523" s="61"/>
      <c r="H523" s="61"/>
      <c r="I523" s="61"/>
      <c r="J523" s="61"/>
      <c r="K523" s="61"/>
    </row>
    <row r="524" spans="2:11" ht="15" x14ac:dyDescent="0.25">
      <c r="B524" s="71"/>
      <c r="D524" s="69"/>
      <c r="E524" s="61"/>
      <c r="F524" s="61"/>
      <c r="G524" s="61"/>
      <c r="H524" s="61"/>
      <c r="I524" s="61"/>
      <c r="J524" s="61"/>
      <c r="K524" s="61"/>
    </row>
    <row r="525" spans="2:11" ht="15" x14ac:dyDescent="0.25">
      <c r="B525" s="71"/>
      <c r="D525" s="69"/>
      <c r="E525" s="61"/>
      <c r="F525" s="61"/>
      <c r="G525" s="61"/>
      <c r="H525" s="61"/>
      <c r="I525" s="61"/>
      <c r="J525" s="61"/>
      <c r="K525" s="61"/>
    </row>
    <row r="526" spans="2:11" ht="15" x14ac:dyDescent="0.25">
      <c r="B526" s="71"/>
      <c r="D526" s="69"/>
      <c r="E526" s="61"/>
      <c r="F526" s="61"/>
      <c r="G526" s="61"/>
      <c r="H526" s="61"/>
      <c r="I526" s="61"/>
      <c r="J526" s="61"/>
      <c r="K526" s="61"/>
    </row>
    <row r="527" spans="2:11" ht="15" x14ac:dyDescent="0.25">
      <c r="B527" s="71"/>
      <c r="D527" s="69"/>
      <c r="E527" s="61"/>
      <c r="F527" s="61"/>
      <c r="G527" s="61"/>
      <c r="H527" s="61"/>
      <c r="I527" s="61"/>
      <c r="J527" s="61"/>
      <c r="K527" s="61"/>
    </row>
    <row r="528" spans="2:11" ht="15" x14ac:dyDescent="0.25">
      <c r="B528" s="71"/>
      <c r="D528" s="69"/>
      <c r="E528" s="61"/>
      <c r="F528" s="61"/>
      <c r="G528" s="61"/>
      <c r="H528" s="61"/>
      <c r="I528" s="61"/>
      <c r="J528" s="61"/>
      <c r="K528" s="61"/>
    </row>
    <row r="529" spans="2:11" ht="15" x14ac:dyDescent="0.25">
      <c r="B529" s="71"/>
      <c r="D529" s="69"/>
      <c r="E529" s="61"/>
      <c r="F529" s="61"/>
      <c r="G529" s="61"/>
      <c r="H529" s="61"/>
      <c r="I529" s="61"/>
      <c r="J529" s="61"/>
      <c r="K529" s="61"/>
    </row>
    <row r="530" spans="2:11" ht="15" x14ac:dyDescent="0.25">
      <c r="B530" s="71"/>
      <c r="D530" s="69"/>
      <c r="E530" s="61"/>
      <c r="F530" s="61"/>
      <c r="G530" s="61"/>
      <c r="H530" s="61"/>
      <c r="I530" s="61"/>
      <c r="J530" s="61"/>
      <c r="K530" s="61"/>
    </row>
    <row r="531" spans="2:11" ht="15" x14ac:dyDescent="0.25">
      <c r="B531" s="71"/>
      <c r="D531" s="69"/>
      <c r="E531" s="61"/>
      <c r="F531" s="61"/>
      <c r="G531" s="61"/>
      <c r="H531" s="61"/>
      <c r="I531" s="61"/>
      <c r="J531" s="61"/>
      <c r="K531" s="61"/>
    </row>
    <row r="532" spans="2:11" ht="15" x14ac:dyDescent="0.25">
      <c r="B532" s="71"/>
      <c r="D532" s="69"/>
      <c r="E532" s="61"/>
      <c r="F532" s="61"/>
      <c r="G532" s="61"/>
      <c r="H532" s="61"/>
      <c r="I532" s="61"/>
      <c r="J532" s="61"/>
      <c r="K532" s="61"/>
    </row>
    <row r="533" spans="2:11" ht="15" x14ac:dyDescent="0.25">
      <c r="B533" s="71"/>
      <c r="D533" s="69"/>
      <c r="E533" s="61"/>
      <c r="F533" s="61"/>
      <c r="G533" s="61"/>
      <c r="H533" s="61"/>
      <c r="I533" s="61"/>
      <c r="J533" s="61"/>
      <c r="K533" s="61"/>
    </row>
    <row r="534" spans="2:11" ht="15" x14ac:dyDescent="0.25">
      <c r="B534" s="71"/>
      <c r="D534" s="69"/>
      <c r="E534" s="61"/>
      <c r="F534" s="61"/>
      <c r="G534" s="61"/>
      <c r="H534" s="61"/>
      <c r="I534" s="61"/>
      <c r="J534" s="61"/>
      <c r="K534" s="61"/>
    </row>
    <row r="535" spans="2:11" ht="15" x14ac:dyDescent="0.25">
      <c r="B535" s="71"/>
      <c r="D535" s="69"/>
      <c r="E535" s="61"/>
      <c r="F535" s="61"/>
      <c r="G535" s="61"/>
      <c r="H535" s="61"/>
      <c r="I535" s="61"/>
      <c r="J535" s="61"/>
      <c r="K535" s="61"/>
    </row>
    <row r="536" spans="2:11" ht="15" x14ac:dyDescent="0.25">
      <c r="B536" s="71"/>
      <c r="D536" s="69"/>
      <c r="E536" s="61"/>
      <c r="F536" s="61"/>
      <c r="G536" s="61"/>
      <c r="H536" s="61"/>
      <c r="I536" s="61"/>
      <c r="J536" s="61"/>
      <c r="K536" s="61"/>
    </row>
    <row r="537" spans="2:11" ht="15" x14ac:dyDescent="0.25">
      <c r="B537" s="71"/>
      <c r="D537" s="69"/>
      <c r="E537" s="61"/>
      <c r="F537" s="61"/>
      <c r="G537" s="61"/>
      <c r="H537" s="61"/>
      <c r="I537" s="61"/>
      <c r="J537" s="61"/>
      <c r="K537" s="61"/>
    </row>
    <row r="538" spans="2:11" ht="15" x14ac:dyDescent="0.25">
      <c r="B538" s="71"/>
      <c r="D538" s="69"/>
      <c r="E538" s="61"/>
      <c r="F538" s="61"/>
      <c r="G538" s="61"/>
      <c r="H538" s="61"/>
      <c r="I538" s="61"/>
      <c r="J538" s="61"/>
      <c r="K538" s="61"/>
    </row>
    <row r="539" spans="2:11" ht="15" x14ac:dyDescent="0.25">
      <c r="B539" s="71"/>
      <c r="D539" s="69"/>
      <c r="E539" s="61"/>
      <c r="F539" s="61"/>
      <c r="G539" s="61"/>
      <c r="H539" s="61"/>
      <c r="I539" s="61"/>
      <c r="J539" s="61"/>
      <c r="K539" s="61"/>
    </row>
    <row r="540" spans="2:11" ht="15" x14ac:dyDescent="0.25">
      <c r="B540" s="71"/>
      <c r="D540" s="69"/>
      <c r="E540" s="61"/>
      <c r="F540" s="61"/>
      <c r="G540" s="61"/>
      <c r="H540" s="61"/>
      <c r="I540" s="61"/>
      <c r="J540" s="61"/>
      <c r="K540" s="61"/>
    </row>
    <row r="541" spans="2:11" ht="15" x14ac:dyDescent="0.25">
      <c r="B541" s="71"/>
      <c r="D541" s="69"/>
      <c r="E541" s="61"/>
      <c r="F541" s="61"/>
      <c r="G541" s="61"/>
      <c r="H541" s="61"/>
      <c r="I541" s="61"/>
      <c r="J541" s="61"/>
      <c r="K541" s="61"/>
    </row>
    <row r="542" spans="2:11" ht="15" x14ac:dyDescent="0.25">
      <c r="B542" s="71"/>
      <c r="D542" s="69"/>
      <c r="E542" s="61"/>
      <c r="F542" s="61"/>
      <c r="G542" s="61"/>
      <c r="H542" s="61"/>
      <c r="I542" s="61"/>
      <c r="J542" s="61"/>
      <c r="K542" s="61"/>
    </row>
    <row r="543" spans="2:11" ht="15" x14ac:dyDescent="0.25">
      <c r="B543" s="71"/>
      <c r="D543" s="69"/>
      <c r="E543" s="61"/>
      <c r="F543" s="61"/>
      <c r="G543" s="61"/>
      <c r="H543" s="61"/>
      <c r="I543" s="61"/>
      <c r="J543" s="61"/>
      <c r="K543" s="61"/>
    </row>
    <row r="544" spans="2:11" ht="15" x14ac:dyDescent="0.25">
      <c r="B544" s="71"/>
      <c r="D544" s="69"/>
      <c r="E544" s="61"/>
      <c r="F544" s="61"/>
      <c r="G544" s="61"/>
      <c r="H544" s="61"/>
      <c r="I544" s="61"/>
      <c r="J544" s="61"/>
      <c r="K544" s="61"/>
    </row>
    <row r="545" spans="2:11" ht="15" x14ac:dyDescent="0.25">
      <c r="B545" s="71"/>
      <c r="D545" s="69"/>
      <c r="E545" s="61"/>
      <c r="F545" s="61"/>
      <c r="G545" s="61"/>
      <c r="H545" s="61"/>
      <c r="I545" s="61"/>
      <c r="J545" s="61"/>
      <c r="K545" s="61"/>
    </row>
    <row r="546" spans="2:11" ht="15" x14ac:dyDescent="0.25">
      <c r="B546" s="71"/>
      <c r="D546" s="69"/>
      <c r="E546" s="61"/>
      <c r="F546" s="61"/>
      <c r="G546" s="61"/>
      <c r="H546" s="61"/>
      <c r="I546" s="61"/>
      <c r="J546" s="61"/>
      <c r="K546" s="61"/>
    </row>
    <row r="547" spans="2:11" ht="15" x14ac:dyDescent="0.25">
      <c r="B547" s="71"/>
      <c r="D547" s="69"/>
      <c r="E547" s="61"/>
      <c r="F547" s="61"/>
      <c r="G547" s="61"/>
      <c r="H547" s="61"/>
      <c r="I547" s="61"/>
      <c r="J547" s="61"/>
      <c r="K547" s="61"/>
    </row>
    <row r="548" spans="2:11" ht="15" x14ac:dyDescent="0.25">
      <c r="B548" s="71"/>
      <c r="D548" s="69"/>
      <c r="E548" s="61"/>
      <c r="F548" s="61"/>
      <c r="G548" s="61"/>
      <c r="H548" s="61"/>
      <c r="I548" s="61"/>
      <c r="J548" s="61"/>
      <c r="K548" s="61"/>
    </row>
    <row r="549" spans="2:11" ht="15" x14ac:dyDescent="0.25">
      <c r="B549" s="71"/>
      <c r="D549" s="69"/>
      <c r="E549" s="61"/>
      <c r="F549" s="61"/>
      <c r="G549" s="61"/>
      <c r="H549" s="61"/>
      <c r="I549" s="61"/>
      <c r="J549" s="61"/>
      <c r="K549" s="61"/>
    </row>
    <row r="550" spans="2:11" ht="15" x14ac:dyDescent="0.25">
      <c r="B550" s="71"/>
      <c r="D550" s="69"/>
      <c r="E550" s="61"/>
      <c r="F550" s="61"/>
      <c r="G550" s="61"/>
      <c r="H550" s="61"/>
      <c r="I550" s="61"/>
      <c r="J550" s="61"/>
      <c r="K550" s="61"/>
    </row>
    <row r="551" spans="2:11" ht="15" x14ac:dyDescent="0.25">
      <c r="B551" s="71"/>
      <c r="D551" s="69"/>
      <c r="E551" s="61"/>
      <c r="F551" s="61"/>
      <c r="G551" s="61"/>
      <c r="H551" s="61"/>
      <c r="I551" s="61"/>
      <c r="J551" s="61"/>
      <c r="K551" s="61"/>
    </row>
    <row r="552" spans="2:11" ht="15" x14ac:dyDescent="0.25">
      <c r="B552" s="71"/>
      <c r="D552" s="69"/>
      <c r="E552" s="61"/>
      <c r="F552" s="61"/>
      <c r="G552" s="61"/>
      <c r="H552" s="61"/>
      <c r="I552" s="61"/>
      <c r="J552" s="61"/>
      <c r="K552" s="61"/>
    </row>
    <row r="553" spans="2:11" ht="15" x14ac:dyDescent="0.25">
      <c r="B553" s="71"/>
      <c r="D553" s="69"/>
      <c r="E553" s="61"/>
      <c r="F553" s="61"/>
      <c r="G553" s="61"/>
      <c r="H553" s="61"/>
      <c r="I553" s="61"/>
      <c r="J553" s="61"/>
      <c r="K553" s="61"/>
    </row>
    <row r="554" spans="2:11" ht="15" x14ac:dyDescent="0.25">
      <c r="B554" s="71"/>
      <c r="D554" s="69"/>
      <c r="E554" s="61"/>
      <c r="F554" s="61"/>
      <c r="G554" s="61"/>
      <c r="H554" s="61"/>
      <c r="I554" s="61"/>
      <c r="J554" s="61"/>
      <c r="K554" s="61"/>
    </row>
    <row r="555" spans="2:11" ht="15" x14ac:dyDescent="0.25">
      <c r="B555" s="71"/>
      <c r="D555" s="69"/>
      <c r="E555" s="61"/>
      <c r="F555" s="61"/>
      <c r="G555" s="61"/>
      <c r="H555" s="61"/>
      <c r="I555" s="61"/>
      <c r="J555" s="61"/>
      <c r="K555" s="61"/>
    </row>
    <row r="556" spans="2:11" ht="15" x14ac:dyDescent="0.25">
      <c r="B556" s="71"/>
      <c r="D556" s="69"/>
      <c r="E556" s="61"/>
      <c r="F556" s="61"/>
      <c r="G556" s="61"/>
      <c r="H556" s="61"/>
      <c r="I556" s="61"/>
      <c r="J556" s="61"/>
      <c r="K556" s="61"/>
    </row>
    <row r="557" spans="2:11" ht="15" x14ac:dyDescent="0.25">
      <c r="B557" s="71"/>
      <c r="D557" s="69"/>
      <c r="E557" s="61"/>
      <c r="F557" s="61"/>
      <c r="G557" s="61"/>
      <c r="H557" s="61"/>
      <c r="I557" s="61"/>
      <c r="J557" s="61"/>
      <c r="K557" s="61"/>
    </row>
    <row r="558" spans="2:11" ht="15" x14ac:dyDescent="0.25">
      <c r="B558" s="71"/>
      <c r="D558" s="69"/>
      <c r="E558" s="61"/>
      <c r="F558" s="61"/>
      <c r="G558" s="61"/>
      <c r="H558" s="61"/>
      <c r="I558" s="61"/>
      <c r="J558" s="61"/>
      <c r="K558" s="61"/>
    </row>
    <row r="559" spans="2:11" ht="15" x14ac:dyDescent="0.25">
      <c r="B559" s="71"/>
      <c r="D559" s="69"/>
      <c r="E559" s="61"/>
      <c r="F559" s="61"/>
      <c r="G559" s="61"/>
      <c r="H559" s="61"/>
      <c r="I559" s="61"/>
      <c r="J559" s="61"/>
      <c r="K559" s="61"/>
    </row>
    <row r="560" spans="2:11" ht="15" x14ac:dyDescent="0.25">
      <c r="B560" s="71"/>
      <c r="D560" s="69"/>
      <c r="E560" s="61"/>
      <c r="F560" s="61"/>
      <c r="G560" s="61"/>
      <c r="H560" s="61"/>
      <c r="I560" s="61"/>
      <c r="J560" s="61"/>
      <c r="K560" s="61"/>
    </row>
    <row r="561" spans="2:11" ht="15" x14ac:dyDescent="0.25">
      <c r="B561" s="71"/>
      <c r="D561" s="69"/>
      <c r="E561" s="61"/>
      <c r="F561" s="61"/>
      <c r="G561" s="61"/>
      <c r="H561" s="61"/>
      <c r="I561" s="61"/>
      <c r="J561" s="61"/>
      <c r="K561" s="61"/>
    </row>
    <row r="562" spans="2:11" ht="15" x14ac:dyDescent="0.25">
      <c r="B562" s="71"/>
      <c r="D562" s="69"/>
      <c r="E562" s="61"/>
      <c r="F562" s="61"/>
      <c r="G562" s="61"/>
      <c r="H562" s="61"/>
      <c r="I562" s="61"/>
      <c r="J562" s="61"/>
      <c r="K562" s="61"/>
    </row>
    <row r="563" spans="2:11" ht="15" x14ac:dyDescent="0.25">
      <c r="B563" s="71"/>
      <c r="D563" s="69"/>
      <c r="E563" s="61"/>
      <c r="F563" s="61"/>
      <c r="G563" s="61"/>
      <c r="H563" s="61"/>
      <c r="I563" s="61"/>
      <c r="J563" s="61"/>
      <c r="K563" s="61"/>
    </row>
    <row r="564" spans="2:11" ht="15" x14ac:dyDescent="0.25">
      <c r="B564" s="71"/>
      <c r="D564" s="69"/>
      <c r="E564" s="61"/>
      <c r="F564" s="61"/>
      <c r="G564" s="61"/>
      <c r="H564" s="61"/>
      <c r="I564" s="61"/>
      <c r="J564" s="61"/>
      <c r="K564" s="61"/>
    </row>
    <row r="565" spans="2:11" ht="15" x14ac:dyDescent="0.25">
      <c r="B565" s="71"/>
      <c r="D565" s="69"/>
      <c r="E565" s="61"/>
      <c r="F565" s="61"/>
      <c r="G565" s="61"/>
      <c r="H565" s="61"/>
      <c r="I565" s="61"/>
      <c r="J565" s="61"/>
      <c r="K565" s="61"/>
    </row>
    <row r="566" spans="2:11" ht="15" x14ac:dyDescent="0.25">
      <c r="B566" s="71"/>
      <c r="D566" s="69"/>
      <c r="E566" s="61"/>
      <c r="F566" s="61"/>
      <c r="G566" s="61"/>
      <c r="H566" s="61"/>
      <c r="I566" s="61"/>
      <c r="J566" s="61"/>
      <c r="K566" s="61"/>
    </row>
    <row r="567" spans="2:11" ht="15" x14ac:dyDescent="0.25">
      <c r="B567" s="71"/>
      <c r="D567" s="69"/>
      <c r="E567" s="61"/>
      <c r="F567" s="61"/>
      <c r="G567" s="61"/>
      <c r="H567" s="61"/>
      <c r="I567" s="61"/>
      <c r="J567" s="61"/>
      <c r="K567" s="61"/>
    </row>
    <row r="568" spans="2:11" ht="15" x14ac:dyDescent="0.25">
      <c r="B568" s="71"/>
      <c r="D568" s="69"/>
      <c r="E568" s="61"/>
      <c r="F568" s="61"/>
      <c r="G568" s="61"/>
      <c r="H568" s="61"/>
      <c r="I568" s="61"/>
      <c r="J568" s="61"/>
      <c r="K568" s="61"/>
    </row>
    <row r="569" spans="2:11" ht="15" x14ac:dyDescent="0.25">
      <c r="B569" s="71"/>
      <c r="D569" s="69"/>
      <c r="E569" s="61"/>
      <c r="F569" s="61"/>
      <c r="G569" s="61"/>
      <c r="H569" s="61"/>
      <c r="I569" s="61"/>
      <c r="J569" s="61"/>
      <c r="K569" s="61"/>
    </row>
    <row r="570" spans="2:11" ht="15" x14ac:dyDescent="0.25">
      <c r="B570" s="71"/>
      <c r="D570" s="69"/>
      <c r="E570" s="61"/>
      <c r="F570" s="61"/>
      <c r="G570" s="61"/>
      <c r="H570" s="61"/>
      <c r="I570" s="61"/>
      <c r="J570" s="61"/>
      <c r="K570" s="61"/>
    </row>
    <row r="571" spans="2:11" ht="15" x14ac:dyDescent="0.25">
      <c r="B571" s="71"/>
      <c r="D571" s="69"/>
      <c r="E571" s="61"/>
      <c r="F571" s="61"/>
      <c r="G571" s="61"/>
      <c r="H571" s="61"/>
      <c r="I571" s="61"/>
      <c r="J571" s="61"/>
      <c r="K571" s="61"/>
    </row>
    <row r="572" spans="2:11" ht="15" x14ac:dyDescent="0.25">
      <c r="B572" s="71"/>
      <c r="D572" s="69"/>
      <c r="E572" s="61"/>
      <c r="F572" s="61"/>
      <c r="G572" s="61"/>
      <c r="H572" s="61"/>
      <c r="I572" s="61"/>
      <c r="J572" s="61"/>
      <c r="K572" s="61"/>
    </row>
    <row r="573" spans="2:11" ht="15" x14ac:dyDescent="0.25">
      <c r="B573" s="71"/>
      <c r="D573" s="69"/>
      <c r="E573" s="61"/>
      <c r="F573" s="61"/>
      <c r="G573" s="61"/>
      <c r="H573" s="61"/>
      <c r="I573" s="61"/>
      <c r="J573" s="61"/>
      <c r="K573" s="61"/>
    </row>
    <row r="574" spans="2:11" ht="15" x14ac:dyDescent="0.25">
      <c r="B574" s="71"/>
      <c r="D574" s="69"/>
      <c r="E574" s="61"/>
      <c r="F574" s="61"/>
      <c r="G574" s="61"/>
      <c r="H574" s="61"/>
      <c r="I574" s="61"/>
      <c r="J574" s="61"/>
      <c r="K574" s="61"/>
    </row>
    <row r="575" spans="2:11" ht="15" x14ac:dyDescent="0.25">
      <c r="B575" s="71"/>
      <c r="D575" s="69"/>
      <c r="E575" s="61"/>
      <c r="F575" s="61"/>
      <c r="G575" s="61"/>
      <c r="H575" s="61"/>
      <c r="I575" s="61"/>
      <c r="J575" s="61"/>
      <c r="K575" s="61"/>
    </row>
    <row r="576" spans="2:11" ht="15" x14ac:dyDescent="0.25">
      <c r="B576" s="71"/>
      <c r="D576" s="69"/>
      <c r="E576" s="61"/>
      <c r="F576" s="61"/>
      <c r="G576" s="61"/>
      <c r="H576" s="61"/>
      <c r="I576" s="61"/>
      <c r="J576" s="61"/>
      <c r="K576" s="61"/>
    </row>
    <row r="577" spans="2:11" ht="15" x14ac:dyDescent="0.25">
      <c r="B577" s="71"/>
      <c r="D577" s="69"/>
      <c r="E577" s="61"/>
      <c r="F577" s="61"/>
      <c r="G577" s="61"/>
      <c r="H577" s="61"/>
      <c r="I577" s="61"/>
      <c r="J577" s="61"/>
      <c r="K577" s="61"/>
    </row>
    <row r="578" spans="2:11" ht="15" x14ac:dyDescent="0.25">
      <c r="B578" s="71"/>
      <c r="D578" s="69"/>
      <c r="E578" s="61"/>
      <c r="F578" s="61"/>
      <c r="G578" s="61"/>
      <c r="H578" s="61"/>
      <c r="I578" s="61"/>
      <c r="J578" s="61"/>
      <c r="K578" s="61"/>
    </row>
    <row r="579" spans="2:11" ht="15" x14ac:dyDescent="0.25">
      <c r="B579" s="71"/>
      <c r="D579" s="69"/>
      <c r="E579" s="61"/>
      <c r="F579" s="61"/>
      <c r="G579" s="61"/>
      <c r="H579" s="61"/>
      <c r="I579" s="61"/>
      <c r="J579" s="61"/>
      <c r="K579" s="61"/>
    </row>
    <row r="580" spans="2:11" ht="15" x14ac:dyDescent="0.25">
      <c r="B580" s="71"/>
      <c r="D580" s="69"/>
      <c r="E580" s="61"/>
      <c r="F580" s="61"/>
      <c r="G580" s="61"/>
      <c r="H580" s="61"/>
      <c r="I580" s="61"/>
      <c r="J580" s="61"/>
      <c r="K580" s="61"/>
    </row>
    <row r="581" spans="2:11" ht="15" x14ac:dyDescent="0.25">
      <c r="B581" s="71"/>
      <c r="D581" s="69"/>
      <c r="E581" s="61"/>
      <c r="F581" s="61"/>
      <c r="G581" s="61"/>
      <c r="H581" s="61"/>
      <c r="I581" s="61"/>
      <c r="J581" s="61"/>
      <c r="K581" s="61"/>
    </row>
    <row r="582" spans="2:11" ht="15" x14ac:dyDescent="0.25">
      <c r="B582" s="71"/>
      <c r="D582" s="69"/>
      <c r="E582" s="61"/>
      <c r="F582" s="61"/>
      <c r="G582" s="61"/>
      <c r="H582" s="61"/>
      <c r="I582" s="61"/>
      <c r="J582" s="61"/>
      <c r="K582" s="61"/>
    </row>
    <row r="583" spans="2:11" ht="15" x14ac:dyDescent="0.25">
      <c r="B583" s="71"/>
      <c r="D583" s="69"/>
      <c r="E583" s="61"/>
      <c r="F583" s="61"/>
      <c r="G583" s="61"/>
      <c r="H583" s="61"/>
      <c r="I583" s="61"/>
      <c r="J583" s="61"/>
      <c r="K583" s="61"/>
    </row>
    <row r="584" spans="2:11" ht="15" x14ac:dyDescent="0.25">
      <c r="B584" s="71"/>
      <c r="D584" s="69"/>
      <c r="E584" s="61"/>
      <c r="F584" s="61"/>
      <c r="G584" s="61"/>
      <c r="H584" s="61"/>
      <c r="I584" s="61"/>
      <c r="J584" s="61"/>
      <c r="K584" s="61"/>
    </row>
    <row r="585" spans="2:11" ht="15" x14ac:dyDescent="0.25">
      <c r="B585" s="71"/>
      <c r="D585" s="69"/>
      <c r="E585" s="61"/>
      <c r="F585" s="61"/>
      <c r="G585" s="61"/>
      <c r="H585" s="61"/>
      <c r="I585" s="61"/>
      <c r="J585" s="61"/>
      <c r="K585" s="61"/>
    </row>
    <row r="586" spans="2:11" ht="15" x14ac:dyDescent="0.25">
      <c r="B586" s="71"/>
      <c r="D586" s="69"/>
      <c r="E586" s="61"/>
      <c r="F586" s="61"/>
      <c r="G586" s="61"/>
      <c r="H586" s="61"/>
      <c r="I586" s="61"/>
      <c r="J586" s="61"/>
      <c r="K586" s="61"/>
    </row>
    <row r="587" spans="2:11" ht="15" x14ac:dyDescent="0.25">
      <c r="B587" s="71"/>
      <c r="D587" s="69"/>
      <c r="E587" s="61"/>
      <c r="F587" s="61"/>
      <c r="G587" s="61"/>
      <c r="H587" s="61"/>
      <c r="I587" s="61"/>
      <c r="J587" s="61"/>
      <c r="K587" s="61"/>
    </row>
    <row r="588" spans="2:11" ht="15" x14ac:dyDescent="0.25">
      <c r="B588" s="71"/>
      <c r="D588" s="69"/>
      <c r="E588" s="61"/>
      <c r="F588" s="61"/>
      <c r="G588" s="61"/>
      <c r="H588" s="61"/>
      <c r="I588" s="61"/>
      <c r="J588" s="61"/>
      <c r="K588" s="61"/>
    </row>
    <row r="589" spans="2:11" ht="15" x14ac:dyDescent="0.25">
      <c r="B589" s="71"/>
      <c r="D589" s="69"/>
      <c r="E589" s="61"/>
      <c r="F589" s="61"/>
      <c r="G589" s="61"/>
      <c r="H589" s="61"/>
      <c r="I589" s="61"/>
      <c r="J589" s="61"/>
      <c r="K589" s="61"/>
    </row>
    <row r="590" spans="2:11" ht="15" x14ac:dyDescent="0.25">
      <c r="B590" s="71"/>
      <c r="D590" s="69"/>
      <c r="E590" s="61"/>
      <c r="F590" s="61"/>
      <c r="G590" s="61"/>
      <c r="H590" s="61"/>
      <c r="I590" s="61"/>
      <c r="J590" s="61"/>
      <c r="K590" s="61"/>
    </row>
    <row r="591" spans="2:11" ht="15" x14ac:dyDescent="0.25">
      <c r="B591" s="71"/>
      <c r="D591" s="69"/>
      <c r="E591" s="61"/>
      <c r="F591" s="61"/>
      <c r="G591" s="61"/>
      <c r="H591" s="61"/>
      <c r="I591" s="61"/>
      <c r="J591" s="61"/>
      <c r="K591" s="61"/>
    </row>
    <row r="592" spans="2:11" ht="15" x14ac:dyDescent="0.25">
      <c r="B592" s="71"/>
      <c r="D592" s="69"/>
      <c r="E592" s="61"/>
      <c r="F592" s="61"/>
      <c r="G592" s="61"/>
      <c r="H592" s="61"/>
      <c r="I592" s="61"/>
      <c r="J592" s="61"/>
      <c r="K592" s="61"/>
    </row>
    <row r="593" spans="2:11" ht="15" x14ac:dyDescent="0.25">
      <c r="B593" s="71"/>
      <c r="D593" s="69"/>
      <c r="E593" s="61"/>
      <c r="F593" s="61"/>
      <c r="G593" s="61"/>
      <c r="H593" s="61"/>
      <c r="I593" s="61"/>
      <c r="J593" s="61"/>
      <c r="K593" s="61"/>
    </row>
    <row r="594" spans="2:11" ht="15" x14ac:dyDescent="0.25">
      <c r="B594" s="71"/>
      <c r="D594" s="69"/>
      <c r="E594" s="61"/>
      <c r="F594" s="61"/>
      <c r="G594" s="61"/>
      <c r="H594" s="61"/>
      <c r="I594" s="61"/>
      <c r="J594" s="61"/>
      <c r="K594" s="61"/>
    </row>
    <row r="595" spans="2:11" ht="15" x14ac:dyDescent="0.25">
      <c r="B595" s="71"/>
      <c r="D595" s="69"/>
      <c r="E595" s="61"/>
      <c r="F595" s="61"/>
      <c r="G595" s="61"/>
      <c r="H595" s="61"/>
      <c r="I595" s="61"/>
      <c r="J595" s="61"/>
      <c r="K595" s="61"/>
    </row>
    <row r="596" spans="2:11" ht="15" x14ac:dyDescent="0.25">
      <c r="B596" s="71"/>
      <c r="D596" s="69"/>
      <c r="E596" s="61"/>
      <c r="F596" s="61"/>
      <c r="G596" s="61"/>
      <c r="H596" s="61"/>
      <c r="I596" s="61"/>
      <c r="J596" s="61"/>
      <c r="K596" s="61"/>
    </row>
    <row r="597" spans="2:11" ht="15" x14ac:dyDescent="0.25">
      <c r="B597" s="71"/>
      <c r="D597" s="69"/>
      <c r="E597" s="61"/>
      <c r="F597" s="61"/>
      <c r="G597" s="61"/>
      <c r="H597" s="61"/>
      <c r="I597" s="61"/>
      <c r="J597" s="61"/>
      <c r="K597" s="61"/>
    </row>
    <row r="598" spans="2:11" ht="15" x14ac:dyDescent="0.25">
      <c r="B598" s="71"/>
      <c r="D598" s="69"/>
      <c r="E598" s="61"/>
      <c r="F598" s="61"/>
      <c r="G598" s="61"/>
      <c r="H598" s="61"/>
      <c r="I598" s="61"/>
      <c r="J598" s="61"/>
      <c r="K598" s="61"/>
    </row>
    <row r="599" spans="2:11" ht="15" x14ac:dyDescent="0.25">
      <c r="B599" s="71"/>
      <c r="D599" s="69"/>
      <c r="E599" s="61"/>
      <c r="F599" s="61"/>
      <c r="G599" s="61"/>
      <c r="H599" s="61"/>
      <c r="I599" s="61"/>
      <c r="J599" s="61"/>
      <c r="K599" s="61"/>
    </row>
    <row r="600" spans="2:11" ht="15" x14ac:dyDescent="0.25">
      <c r="B600" s="71"/>
      <c r="D600" s="69"/>
      <c r="E600" s="61"/>
      <c r="F600" s="61"/>
      <c r="G600" s="61"/>
      <c r="H600" s="61"/>
      <c r="I600" s="61"/>
      <c r="J600" s="61"/>
      <c r="K600" s="61"/>
    </row>
    <row r="601" spans="2:11" ht="15" x14ac:dyDescent="0.25">
      <c r="B601" s="71"/>
      <c r="D601" s="69"/>
      <c r="E601" s="61"/>
      <c r="F601" s="61"/>
      <c r="G601" s="61"/>
      <c r="H601" s="61"/>
      <c r="I601" s="61"/>
      <c r="J601" s="61"/>
      <c r="K601" s="61"/>
    </row>
    <row r="602" spans="2:11" ht="15" x14ac:dyDescent="0.25">
      <c r="B602" s="71"/>
      <c r="D602" s="69"/>
      <c r="E602" s="61"/>
      <c r="F602" s="61"/>
      <c r="G602" s="61"/>
      <c r="H602" s="61"/>
      <c r="I602" s="61"/>
      <c r="J602" s="61"/>
      <c r="K602" s="61"/>
    </row>
    <row r="603" spans="2:11" ht="15" x14ac:dyDescent="0.25">
      <c r="B603" s="71"/>
      <c r="D603" s="69"/>
      <c r="E603" s="61"/>
      <c r="F603" s="61"/>
      <c r="G603" s="61"/>
      <c r="H603" s="61"/>
      <c r="I603" s="61"/>
      <c r="J603" s="61"/>
      <c r="K603" s="61"/>
    </row>
    <row r="604" spans="2:11" ht="15" x14ac:dyDescent="0.25">
      <c r="B604" s="71"/>
      <c r="D604" s="69"/>
      <c r="E604" s="61"/>
      <c r="F604" s="61"/>
      <c r="G604" s="61"/>
      <c r="H604" s="61"/>
      <c r="I604" s="61"/>
      <c r="J604" s="61"/>
      <c r="K604" s="61"/>
    </row>
    <row r="605" spans="2:11" ht="15" x14ac:dyDescent="0.25">
      <c r="B605" s="71"/>
      <c r="D605" s="69"/>
      <c r="E605" s="61"/>
      <c r="F605" s="61"/>
      <c r="G605" s="61"/>
      <c r="H605" s="61"/>
      <c r="I605" s="61"/>
      <c r="J605" s="61"/>
      <c r="K605" s="61"/>
    </row>
    <row r="606" spans="2:11" ht="15" x14ac:dyDescent="0.25">
      <c r="B606" s="71"/>
      <c r="D606" s="69"/>
      <c r="E606" s="61"/>
      <c r="F606" s="61"/>
      <c r="G606" s="61"/>
      <c r="H606" s="61"/>
      <c r="I606" s="61"/>
      <c r="J606" s="61"/>
      <c r="K606" s="61"/>
    </row>
    <row r="607" spans="2:11" ht="15" x14ac:dyDescent="0.25">
      <c r="B607" s="71"/>
      <c r="D607" s="69"/>
      <c r="E607" s="61"/>
      <c r="F607" s="61"/>
      <c r="G607" s="61"/>
      <c r="H607" s="61"/>
      <c r="I607" s="61"/>
      <c r="J607" s="61"/>
      <c r="K607" s="61"/>
    </row>
    <row r="608" spans="2:11" ht="15" x14ac:dyDescent="0.25">
      <c r="B608" s="71"/>
      <c r="D608" s="69"/>
      <c r="E608" s="61"/>
      <c r="F608" s="61"/>
      <c r="G608" s="61"/>
      <c r="H608" s="61"/>
      <c r="I608" s="61"/>
      <c r="J608" s="61"/>
      <c r="K608" s="61"/>
    </row>
    <row r="609" spans="2:11" ht="15" x14ac:dyDescent="0.25">
      <c r="B609" s="71"/>
      <c r="D609" s="69"/>
      <c r="E609" s="61"/>
      <c r="F609" s="61"/>
      <c r="G609" s="61"/>
      <c r="H609" s="61"/>
      <c r="I609" s="61"/>
      <c r="J609" s="61"/>
      <c r="K609" s="61"/>
    </row>
    <row r="610" spans="2:11" ht="15" x14ac:dyDescent="0.25">
      <c r="B610" s="71"/>
      <c r="D610" s="69"/>
      <c r="E610" s="61"/>
      <c r="F610" s="61"/>
      <c r="G610" s="61"/>
      <c r="H610" s="61"/>
      <c r="I610" s="61"/>
      <c r="J610" s="61"/>
      <c r="K610" s="61"/>
    </row>
    <row r="611" spans="2:11" ht="15" x14ac:dyDescent="0.25">
      <c r="B611" s="71"/>
      <c r="D611" s="69"/>
      <c r="E611" s="61"/>
      <c r="F611" s="61"/>
      <c r="G611" s="61"/>
      <c r="H611" s="61"/>
      <c r="I611" s="61"/>
      <c r="J611" s="61"/>
      <c r="K611" s="61"/>
    </row>
    <row r="612" spans="2:11" ht="15" x14ac:dyDescent="0.25">
      <c r="B612" s="71"/>
      <c r="D612" s="69"/>
      <c r="E612" s="61"/>
      <c r="F612" s="61"/>
      <c r="G612" s="61"/>
      <c r="H612" s="61"/>
      <c r="I612" s="61"/>
      <c r="J612" s="61"/>
      <c r="K612" s="61"/>
    </row>
    <row r="613" spans="2:11" ht="15" x14ac:dyDescent="0.25">
      <c r="B613" s="71"/>
      <c r="D613" s="69"/>
      <c r="E613" s="61"/>
      <c r="F613" s="61"/>
      <c r="G613" s="61"/>
      <c r="H613" s="61"/>
      <c r="I613" s="61"/>
      <c r="J613" s="61"/>
      <c r="K613" s="61"/>
    </row>
    <row r="614" spans="2:11" ht="15" x14ac:dyDescent="0.25">
      <c r="B614" s="71"/>
      <c r="D614" s="69"/>
      <c r="E614" s="61"/>
      <c r="F614" s="61"/>
      <c r="G614" s="61"/>
      <c r="H614" s="61"/>
      <c r="I614" s="61"/>
      <c r="J614" s="61"/>
      <c r="K614" s="61"/>
    </row>
    <row r="615" spans="2:11" ht="15" x14ac:dyDescent="0.25">
      <c r="B615" s="71"/>
      <c r="D615" s="69"/>
      <c r="E615" s="61"/>
      <c r="F615" s="61"/>
      <c r="G615" s="61"/>
      <c r="H615" s="61"/>
      <c r="I615" s="61"/>
      <c r="J615" s="61"/>
      <c r="K615" s="61"/>
    </row>
    <row r="616" spans="2:11" ht="15" x14ac:dyDescent="0.25">
      <c r="B616" s="71"/>
      <c r="D616" s="69"/>
      <c r="E616" s="61"/>
      <c r="F616" s="61"/>
      <c r="G616" s="61"/>
      <c r="H616" s="61"/>
      <c r="I616" s="61"/>
      <c r="J616" s="61"/>
      <c r="K616" s="61"/>
    </row>
    <row r="617" spans="2:11" ht="15" x14ac:dyDescent="0.25">
      <c r="B617" s="71"/>
      <c r="D617" s="69"/>
      <c r="E617" s="61"/>
      <c r="F617" s="61"/>
      <c r="G617" s="61"/>
      <c r="H617" s="61"/>
      <c r="I617" s="61"/>
      <c r="J617" s="61"/>
      <c r="K617" s="61"/>
    </row>
    <row r="618" spans="2:11" ht="15" x14ac:dyDescent="0.25">
      <c r="B618" s="71"/>
      <c r="D618" s="69"/>
      <c r="E618" s="61"/>
      <c r="F618" s="61"/>
      <c r="G618" s="61"/>
      <c r="H618" s="61"/>
      <c r="I618" s="61"/>
      <c r="J618" s="61"/>
      <c r="K618" s="61"/>
    </row>
    <row r="619" spans="2:11" ht="15" x14ac:dyDescent="0.25">
      <c r="B619" s="71"/>
      <c r="D619" s="69"/>
      <c r="E619" s="61"/>
      <c r="F619" s="61"/>
      <c r="G619" s="61"/>
      <c r="H619" s="61"/>
      <c r="I619" s="61"/>
      <c r="J619" s="61"/>
      <c r="K619" s="61"/>
    </row>
    <row r="620" spans="2:11" ht="15" x14ac:dyDescent="0.25">
      <c r="B620" s="71"/>
      <c r="D620" s="69"/>
      <c r="E620" s="61"/>
      <c r="F620" s="61"/>
      <c r="G620" s="61"/>
      <c r="H620" s="61"/>
      <c r="I620" s="61"/>
      <c r="J620" s="61"/>
      <c r="K620" s="61"/>
    </row>
    <row r="621" spans="2:11" ht="15" x14ac:dyDescent="0.25">
      <c r="B621" s="71"/>
      <c r="D621" s="69"/>
      <c r="E621" s="61"/>
      <c r="F621" s="61"/>
      <c r="G621" s="61"/>
      <c r="H621" s="61"/>
      <c r="I621" s="61"/>
      <c r="J621" s="61"/>
      <c r="K621" s="61"/>
    </row>
    <row r="622" spans="2:11" ht="15" x14ac:dyDescent="0.25">
      <c r="B622" s="71"/>
      <c r="D622" s="69"/>
      <c r="E622" s="61"/>
      <c r="F622" s="61"/>
      <c r="G622" s="61"/>
      <c r="H622" s="61"/>
      <c r="I622" s="61"/>
      <c r="J622" s="61"/>
      <c r="K622" s="61"/>
    </row>
    <row r="623" spans="2:11" ht="15" x14ac:dyDescent="0.25">
      <c r="B623" s="71"/>
      <c r="D623" s="69"/>
      <c r="E623" s="61"/>
      <c r="F623" s="61"/>
      <c r="G623" s="61"/>
      <c r="H623" s="61"/>
      <c r="I623" s="61"/>
      <c r="J623" s="61"/>
      <c r="K623" s="61"/>
    </row>
    <row r="624" spans="2:11" ht="15" x14ac:dyDescent="0.25">
      <c r="B624" s="71"/>
      <c r="D624" s="69"/>
      <c r="E624" s="61"/>
      <c r="F624" s="61"/>
      <c r="G624" s="61"/>
      <c r="H624" s="61"/>
      <c r="I624" s="61"/>
      <c r="J624" s="61"/>
      <c r="K624" s="61"/>
    </row>
    <row r="625" spans="2:11" ht="15" x14ac:dyDescent="0.25">
      <c r="B625" s="71"/>
      <c r="D625" s="69"/>
      <c r="E625" s="61"/>
      <c r="F625" s="61"/>
      <c r="G625" s="61"/>
      <c r="H625" s="61"/>
      <c r="I625" s="61"/>
      <c r="J625" s="61"/>
      <c r="K625" s="61"/>
    </row>
    <row r="626" spans="2:11" ht="15" x14ac:dyDescent="0.25">
      <c r="B626" s="71"/>
      <c r="D626" s="69"/>
      <c r="E626" s="61"/>
      <c r="F626" s="61"/>
      <c r="G626" s="61"/>
      <c r="H626" s="61"/>
      <c r="I626" s="61"/>
      <c r="J626" s="61"/>
      <c r="K626" s="61"/>
    </row>
    <row r="627" spans="2:11" ht="15" x14ac:dyDescent="0.25">
      <c r="B627" s="71"/>
      <c r="D627" s="69"/>
      <c r="E627" s="61"/>
      <c r="F627" s="61"/>
      <c r="G627" s="61"/>
      <c r="H627" s="61"/>
      <c r="I627" s="61"/>
      <c r="J627" s="61"/>
      <c r="K627" s="61"/>
    </row>
    <row r="628" spans="2:11" ht="15" x14ac:dyDescent="0.25">
      <c r="B628" s="71"/>
      <c r="D628" s="69"/>
      <c r="E628" s="61"/>
      <c r="F628" s="61"/>
      <c r="G628" s="61"/>
      <c r="H628" s="61"/>
      <c r="I628" s="61"/>
      <c r="J628" s="61"/>
      <c r="K628" s="61"/>
    </row>
    <row r="629" spans="2:11" ht="15" x14ac:dyDescent="0.25">
      <c r="B629" s="71"/>
      <c r="D629" s="69"/>
      <c r="E629" s="61"/>
      <c r="F629" s="61"/>
      <c r="G629" s="61"/>
      <c r="H629" s="61"/>
      <c r="I629" s="61"/>
      <c r="J629" s="61"/>
      <c r="K629" s="61"/>
    </row>
    <row r="630" spans="2:11" ht="15" x14ac:dyDescent="0.25">
      <c r="B630" s="71"/>
      <c r="D630" s="69"/>
      <c r="E630" s="61"/>
      <c r="F630" s="61"/>
      <c r="G630" s="61"/>
      <c r="H630" s="61"/>
      <c r="I630" s="61"/>
      <c r="J630" s="61"/>
      <c r="K630" s="61"/>
    </row>
    <row r="631" spans="2:11" ht="15" x14ac:dyDescent="0.25">
      <c r="B631" s="71"/>
      <c r="D631" s="69"/>
      <c r="E631" s="61"/>
      <c r="F631" s="61"/>
      <c r="G631" s="61"/>
      <c r="H631" s="61"/>
      <c r="I631" s="61"/>
      <c r="J631" s="61"/>
      <c r="K631" s="61"/>
    </row>
    <row r="632" spans="2:11" ht="15" x14ac:dyDescent="0.25">
      <c r="B632" s="71"/>
      <c r="D632" s="69"/>
      <c r="E632" s="61"/>
      <c r="F632" s="61"/>
      <c r="G632" s="61"/>
      <c r="H632" s="61"/>
      <c r="I632" s="61"/>
      <c r="J632" s="61"/>
      <c r="K632" s="61"/>
    </row>
    <row r="633" spans="2:11" ht="15" x14ac:dyDescent="0.25">
      <c r="B633" s="71"/>
      <c r="D633" s="69"/>
      <c r="E633" s="61"/>
      <c r="F633" s="61"/>
      <c r="G633" s="61"/>
      <c r="H633" s="61"/>
      <c r="I633" s="61"/>
      <c r="J633" s="61"/>
      <c r="K633" s="61"/>
    </row>
    <row r="634" spans="2:11" ht="15" x14ac:dyDescent="0.25">
      <c r="B634" s="71"/>
      <c r="D634" s="69"/>
      <c r="E634" s="61"/>
      <c r="F634" s="61"/>
      <c r="G634" s="61"/>
      <c r="H634" s="61"/>
      <c r="I634" s="61"/>
      <c r="J634" s="61"/>
      <c r="K634" s="61"/>
    </row>
    <row r="635" spans="2:11" ht="15" x14ac:dyDescent="0.25">
      <c r="B635" s="71"/>
      <c r="D635" s="69"/>
      <c r="E635" s="61"/>
      <c r="F635" s="61"/>
      <c r="G635" s="61"/>
      <c r="H635" s="61"/>
      <c r="I635" s="61"/>
      <c r="J635" s="61"/>
      <c r="K635" s="61"/>
    </row>
    <row r="636" spans="2:11" ht="15" x14ac:dyDescent="0.25">
      <c r="B636" s="71"/>
      <c r="D636" s="69"/>
      <c r="E636" s="61"/>
      <c r="F636" s="61"/>
      <c r="G636" s="61"/>
      <c r="H636" s="61"/>
      <c r="I636" s="61"/>
      <c r="J636" s="61"/>
      <c r="K636" s="61"/>
    </row>
    <row r="637" spans="2:11" ht="15" x14ac:dyDescent="0.25">
      <c r="B637" s="71"/>
      <c r="D637" s="69"/>
      <c r="E637" s="61"/>
      <c r="F637" s="61"/>
      <c r="G637" s="61"/>
      <c r="H637" s="61"/>
      <c r="I637" s="61"/>
      <c r="J637" s="61"/>
      <c r="K637" s="61"/>
    </row>
    <row r="638" spans="2:11" ht="15" x14ac:dyDescent="0.25">
      <c r="B638" s="71"/>
      <c r="D638" s="69"/>
      <c r="E638" s="61"/>
      <c r="F638" s="61"/>
      <c r="G638" s="61"/>
      <c r="H638" s="61"/>
      <c r="I638" s="61"/>
      <c r="J638" s="61"/>
      <c r="K638" s="61"/>
    </row>
    <row r="639" spans="2:11" ht="15" x14ac:dyDescent="0.25">
      <c r="B639" s="71"/>
      <c r="D639" s="69"/>
      <c r="E639" s="61"/>
      <c r="F639" s="61"/>
      <c r="G639" s="61"/>
      <c r="H639" s="61"/>
      <c r="I639" s="61"/>
      <c r="J639" s="61"/>
      <c r="K639" s="61"/>
    </row>
    <row r="640" spans="2:11" ht="15" x14ac:dyDescent="0.25">
      <c r="B640" s="71"/>
      <c r="D640" s="69"/>
      <c r="E640" s="61"/>
      <c r="F640" s="61"/>
      <c r="G640" s="61"/>
      <c r="H640" s="61"/>
      <c r="I640" s="61"/>
      <c r="J640" s="61"/>
      <c r="K640" s="61"/>
    </row>
    <row r="641" spans="2:11" ht="15" x14ac:dyDescent="0.25">
      <c r="B641" s="71"/>
      <c r="D641" s="69"/>
      <c r="E641" s="61"/>
      <c r="F641" s="61"/>
      <c r="G641" s="61"/>
      <c r="H641" s="61"/>
      <c r="I641" s="61"/>
      <c r="J641" s="61"/>
      <c r="K641" s="61"/>
    </row>
    <row r="642" spans="2:11" ht="15" x14ac:dyDescent="0.25">
      <c r="B642" s="71"/>
      <c r="D642" s="69"/>
      <c r="E642" s="61"/>
      <c r="F642" s="61"/>
      <c r="G642" s="61"/>
      <c r="H642" s="61"/>
      <c r="I642" s="61"/>
      <c r="J642" s="61"/>
      <c r="K642" s="61"/>
    </row>
    <row r="643" spans="2:11" ht="15" x14ac:dyDescent="0.25">
      <c r="B643" s="71"/>
      <c r="D643" s="69"/>
      <c r="E643" s="61"/>
      <c r="F643" s="61"/>
      <c r="G643" s="61"/>
      <c r="H643" s="61"/>
      <c r="I643" s="61"/>
      <c r="J643" s="61"/>
      <c r="K643" s="61"/>
    </row>
    <row r="644" spans="2:11" ht="15" x14ac:dyDescent="0.25">
      <c r="B644" s="71"/>
      <c r="D644" s="69"/>
      <c r="E644" s="61"/>
      <c r="F644" s="61"/>
      <c r="G644" s="61"/>
      <c r="H644" s="61"/>
      <c r="I644" s="61"/>
      <c r="J644" s="61"/>
      <c r="K644" s="61"/>
    </row>
    <row r="645" spans="2:11" ht="15" x14ac:dyDescent="0.25">
      <c r="B645" s="71"/>
      <c r="D645" s="69"/>
      <c r="E645" s="61"/>
      <c r="F645" s="61"/>
      <c r="G645" s="61"/>
      <c r="H645" s="61"/>
      <c r="I645" s="61"/>
      <c r="J645" s="61"/>
      <c r="K645" s="61"/>
    </row>
    <row r="646" spans="2:11" ht="15" x14ac:dyDescent="0.25">
      <c r="B646" s="71"/>
      <c r="D646" s="69"/>
      <c r="E646" s="61"/>
      <c r="F646" s="61"/>
      <c r="G646" s="61"/>
      <c r="H646" s="61"/>
      <c r="I646" s="61"/>
      <c r="J646" s="61"/>
      <c r="K646" s="61"/>
    </row>
    <row r="647" spans="2:11" ht="15" x14ac:dyDescent="0.25">
      <c r="B647" s="71"/>
      <c r="D647" s="69"/>
      <c r="E647" s="61"/>
      <c r="F647" s="61"/>
      <c r="G647" s="61"/>
      <c r="H647" s="61"/>
      <c r="I647" s="61"/>
      <c r="J647" s="61"/>
      <c r="K647" s="61"/>
    </row>
    <row r="648" spans="2:11" ht="15" x14ac:dyDescent="0.25">
      <c r="B648" s="71"/>
      <c r="D648" s="69"/>
      <c r="E648" s="61"/>
      <c r="F648" s="61"/>
      <c r="G648" s="61"/>
      <c r="H648" s="61"/>
      <c r="I648" s="61"/>
      <c r="J648" s="61"/>
      <c r="K648" s="61"/>
    </row>
    <row r="649" spans="2:11" ht="15" x14ac:dyDescent="0.25">
      <c r="B649" s="71"/>
      <c r="D649" s="69"/>
      <c r="E649" s="61"/>
      <c r="F649" s="61"/>
      <c r="G649" s="61"/>
      <c r="H649" s="61"/>
      <c r="I649" s="61"/>
      <c r="J649" s="61"/>
      <c r="K649" s="61"/>
    </row>
    <row r="650" spans="2:11" ht="15" x14ac:dyDescent="0.25">
      <c r="B650" s="71"/>
      <c r="D650" s="69"/>
      <c r="E650" s="61"/>
      <c r="F650" s="61"/>
      <c r="G650" s="61"/>
      <c r="H650" s="61"/>
      <c r="I650" s="61"/>
      <c r="J650" s="61"/>
      <c r="K650" s="61"/>
    </row>
    <row r="651" spans="2:11" ht="15" x14ac:dyDescent="0.25">
      <c r="B651" s="71"/>
      <c r="D651" s="69"/>
      <c r="E651" s="61"/>
      <c r="F651" s="61"/>
      <c r="G651" s="61"/>
      <c r="H651" s="61"/>
      <c r="I651" s="61"/>
      <c r="J651" s="61"/>
      <c r="K651" s="61"/>
    </row>
    <row r="652" spans="2:11" ht="15" x14ac:dyDescent="0.25">
      <c r="B652" s="71"/>
      <c r="D652" s="69"/>
      <c r="E652" s="61"/>
      <c r="F652" s="61"/>
      <c r="G652" s="61"/>
      <c r="H652" s="61"/>
      <c r="I652" s="61"/>
      <c r="J652" s="61"/>
      <c r="K652" s="61"/>
    </row>
    <row r="653" spans="2:11" ht="15" x14ac:dyDescent="0.25">
      <c r="B653" s="71"/>
      <c r="D653" s="69"/>
      <c r="E653" s="61"/>
      <c r="F653" s="61"/>
      <c r="G653" s="61"/>
      <c r="H653" s="61"/>
      <c r="I653" s="61"/>
      <c r="J653" s="61"/>
      <c r="K653" s="61"/>
    </row>
    <row r="654" spans="2:11" ht="15" x14ac:dyDescent="0.25">
      <c r="B654" s="71"/>
      <c r="D654" s="69"/>
      <c r="E654" s="61"/>
      <c r="F654" s="61"/>
      <c r="G654" s="61"/>
      <c r="H654" s="61"/>
      <c r="I654" s="61"/>
      <c r="J654" s="61"/>
      <c r="K654" s="61"/>
    </row>
    <row r="655" spans="2:11" ht="15" x14ac:dyDescent="0.25">
      <c r="B655" s="71"/>
      <c r="D655" s="69"/>
      <c r="E655" s="61"/>
      <c r="F655" s="61"/>
      <c r="G655" s="61"/>
      <c r="H655" s="61"/>
      <c r="I655" s="61"/>
      <c r="J655" s="61"/>
      <c r="K655" s="61"/>
    </row>
    <row r="656" spans="2:11" ht="15" x14ac:dyDescent="0.25">
      <c r="B656" s="71"/>
      <c r="D656" s="69"/>
      <c r="E656" s="61"/>
      <c r="F656" s="61"/>
      <c r="G656" s="61"/>
      <c r="H656" s="61"/>
      <c r="I656" s="61"/>
      <c r="J656" s="61"/>
      <c r="K656" s="61"/>
    </row>
    <row r="657" spans="2:11" ht="15" x14ac:dyDescent="0.25">
      <c r="B657" s="71"/>
      <c r="D657" s="69"/>
      <c r="E657" s="61"/>
      <c r="F657" s="61"/>
      <c r="G657" s="61"/>
      <c r="H657" s="61"/>
      <c r="I657" s="61"/>
      <c r="J657" s="61"/>
      <c r="K657" s="61"/>
    </row>
    <row r="658" spans="2:11" ht="15" x14ac:dyDescent="0.25">
      <c r="B658" s="71"/>
      <c r="D658" s="69"/>
      <c r="E658" s="61"/>
      <c r="F658" s="61"/>
      <c r="G658" s="61"/>
      <c r="H658" s="61"/>
      <c r="I658" s="61"/>
      <c r="J658" s="61"/>
      <c r="K658" s="61"/>
    </row>
    <row r="659" spans="2:11" ht="15" x14ac:dyDescent="0.25">
      <c r="B659" s="71"/>
      <c r="D659" s="69"/>
      <c r="E659" s="61"/>
      <c r="F659" s="61"/>
      <c r="G659" s="61"/>
      <c r="H659" s="61"/>
      <c r="I659" s="61"/>
      <c r="J659" s="61"/>
      <c r="K659" s="61"/>
    </row>
    <row r="660" spans="2:11" ht="15" x14ac:dyDescent="0.25">
      <c r="B660" s="71"/>
      <c r="D660" s="69"/>
      <c r="E660" s="61"/>
      <c r="F660" s="61"/>
      <c r="G660" s="61"/>
      <c r="H660" s="61"/>
      <c r="I660" s="61"/>
      <c r="J660" s="61"/>
      <c r="K660" s="61"/>
    </row>
    <row r="661" spans="2:11" ht="15" x14ac:dyDescent="0.25">
      <c r="B661" s="71"/>
      <c r="D661" s="69"/>
      <c r="E661" s="61"/>
      <c r="F661" s="61"/>
      <c r="G661" s="61"/>
      <c r="H661" s="61"/>
      <c r="I661" s="61"/>
      <c r="J661" s="61"/>
      <c r="K661" s="61"/>
    </row>
    <row r="662" spans="2:11" ht="15" x14ac:dyDescent="0.25">
      <c r="B662" s="71"/>
      <c r="D662" s="69"/>
      <c r="E662" s="61"/>
      <c r="F662" s="61"/>
      <c r="G662" s="61"/>
      <c r="H662" s="61"/>
      <c r="I662" s="61"/>
      <c r="J662" s="61"/>
      <c r="K662" s="61"/>
    </row>
    <row r="663" spans="2:11" ht="15" x14ac:dyDescent="0.25">
      <c r="B663" s="71"/>
      <c r="D663" s="69"/>
      <c r="E663" s="61"/>
      <c r="F663" s="61"/>
      <c r="G663" s="61"/>
      <c r="H663" s="61"/>
      <c r="I663" s="61"/>
      <c r="J663" s="61"/>
      <c r="K663" s="61"/>
    </row>
    <row r="664" spans="2:11" ht="15" x14ac:dyDescent="0.25">
      <c r="B664" s="71"/>
      <c r="D664" s="69"/>
      <c r="E664" s="61"/>
      <c r="F664" s="61"/>
      <c r="G664" s="61"/>
      <c r="H664" s="61"/>
      <c r="I664" s="61"/>
      <c r="J664" s="61"/>
      <c r="K664" s="61"/>
    </row>
    <row r="665" spans="2:11" ht="15" x14ac:dyDescent="0.25">
      <c r="B665" s="71"/>
      <c r="D665" s="69"/>
      <c r="E665" s="61"/>
      <c r="F665" s="61"/>
      <c r="G665" s="61"/>
      <c r="H665" s="61"/>
      <c r="I665" s="61"/>
      <c r="J665" s="61"/>
      <c r="K665" s="61"/>
    </row>
    <row r="666" spans="2:11" ht="15" x14ac:dyDescent="0.25">
      <c r="B666" s="71"/>
      <c r="D666" s="69"/>
      <c r="E666" s="61"/>
      <c r="F666" s="61"/>
      <c r="G666" s="61"/>
      <c r="H666" s="61"/>
      <c r="I666" s="61"/>
      <c r="J666" s="61"/>
      <c r="K666" s="61"/>
    </row>
    <row r="667" spans="2:11" ht="15" x14ac:dyDescent="0.25">
      <c r="B667" s="71"/>
      <c r="D667" s="69"/>
      <c r="E667" s="61"/>
      <c r="F667" s="61"/>
      <c r="G667" s="61"/>
      <c r="H667" s="61"/>
      <c r="I667" s="61"/>
      <c r="J667" s="61"/>
      <c r="K667" s="61"/>
    </row>
    <row r="668" spans="2:11" ht="15" x14ac:dyDescent="0.25">
      <c r="B668" s="71"/>
      <c r="D668" s="69"/>
      <c r="E668" s="61"/>
      <c r="F668" s="61"/>
      <c r="G668" s="61"/>
      <c r="H668" s="61"/>
      <c r="I668" s="61"/>
      <c r="J668" s="61"/>
      <c r="K668" s="61"/>
    </row>
    <row r="669" spans="2:11" ht="15" x14ac:dyDescent="0.25">
      <c r="B669" s="71"/>
      <c r="D669" s="69"/>
      <c r="E669" s="61"/>
      <c r="F669" s="61"/>
      <c r="G669" s="61"/>
      <c r="H669" s="61"/>
      <c r="I669" s="61"/>
      <c r="J669" s="61"/>
      <c r="K669" s="61"/>
    </row>
    <row r="670" spans="2:11" ht="15" x14ac:dyDescent="0.25">
      <c r="B670" s="71"/>
      <c r="D670" s="69"/>
      <c r="E670" s="61"/>
      <c r="F670" s="61"/>
      <c r="G670" s="61"/>
      <c r="H670" s="61"/>
      <c r="I670" s="61"/>
      <c r="J670" s="61"/>
      <c r="K670" s="61"/>
    </row>
    <row r="671" spans="2:11" ht="15" x14ac:dyDescent="0.25">
      <c r="B671" s="71"/>
      <c r="D671" s="69"/>
      <c r="E671" s="61"/>
      <c r="F671" s="61"/>
      <c r="G671" s="61"/>
      <c r="H671" s="61"/>
      <c r="I671" s="61"/>
      <c r="J671" s="61"/>
      <c r="K671" s="61"/>
    </row>
    <row r="672" spans="2:11" ht="15" x14ac:dyDescent="0.25">
      <c r="B672" s="71"/>
      <c r="D672" s="69"/>
      <c r="E672" s="61"/>
      <c r="F672" s="61"/>
      <c r="G672" s="61"/>
      <c r="H672" s="61"/>
      <c r="I672" s="61"/>
      <c r="J672" s="61"/>
      <c r="K672" s="61"/>
    </row>
    <row r="673" spans="2:11" ht="15" x14ac:dyDescent="0.25">
      <c r="B673" s="71"/>
      <c r="D673" s="69"/>
      <c r="E673" s="61"/>
      <c r="F673" s="61"/>
      <c r="G673" s="61"/>
      <c r="H673" s="61"/>
      <c r="I673" s="61"/>
      <c r="J673" s="61"/>
      <c r="K673" s="61"/>
    </row>
    <row r="674" spans="2:11" ht="15" x14ac:dyDescent="0.25">
      <c r="B674" s="71"/>
      <c r="D674" s="69"/>
      <c r="E674" s="61"/>
      <c r="F674" s="61"/>
      <c r="G674" s="61"/>
      <c r="H674" s="61"/>
      <c r="I674" s="61"/>
      <c r="J674" s="61"/>
      <c r="K674" s="61"/>
    </row>
    <row r="675" spans="2:11" ht="15" x14ac:dyDescent="0.25">
      <c r="B675" s="71"/>
      <c r="D675" s="69"/>
      <c r="E675" s="61"/>
      <c r="F675" s="61"/>
      <c r="G675" s="61"/>
      <c r="H675" s="61"/>
      <c r="I675" s="61"/>
      <c r="J675" s="61"/>
      <c r="K675" s="61"/>
    </row>
    <row r="676" spans="2:11" ht="15" x14ac:dyDescent="0.25">
      <c r="B676" s="71"/>
      <c r="D676" s="69"/>
      <c r="E676" s="61"/>
      <c r="F676" s="61"/>
      <c r="G676" s="61"/>
      <c r="H676" s="61"/>
      <c r="I676" s="61"/>
      <c r="J676" s="61"/>
      <c r="K676" s="61"/>
    </row>
    <row r="677" spans="2:11" ht="15" x14ac:dyDescent="0.25">
      <c r="B677" s="71"/>
      <c r="D677" s="69"/>
      <c r="E677" s="61"/>
      <c r="F677" s="61"/>
      <c r="G677" s="61"/>
      <c r="H677" s="61"/>
      <c r="I677" s="61"/>
      <c r="J677" s="61"/>
      <c r="K677" s="61"/>
    </row>
    <row r="678" spans="2:11" ht="15" x14ac:dyDescent="0.25">
      <c r="B678" s="71"/>
      <c r="D678" s="69"/>
      <c r="E678" s="61"/>
      <c r="F678" s="61"/>
      <c r="G678" s="61"/>
      <c r="H678" s="61"/>
      <c r="I678" s="61"/>
      <c r="J678" s="61"/>
      <c r="K678" s="61"/>
    </row>
    <row r="679" spans="2:11" ht="15" x14ac:dyDescent="0.25">
      <c r="B679" s="71"/>
      <c r="D679" s="69"/>
      <c r="E679" s="61"/>
      <c r="F679" s="61"/>
      <c r="G679" s="61"/>
      <c r="H679" s="61"/>
      <c r="I679" s="61"/>
      <c r="J679" s="61"/>
      <c r="K679" s="61"/>
    </row>
    <row r="680" spans="2:11" ht="15" x14ac:dyDescent="0.25">
      <c r="B680" s="71"/>
      <c r="D680" s="69"/>
      <c r="E680" s="61"/>
      <c r="F680" s="61"/>
      <c r="G680" s="61"/>
      <c r="H680" s="61"/>
      <c r="I680" s="61"/>
      <c r="J680" s="61"/>
      <c r="K680" s="61"/>
    </row>
    <row r="681" spans="2:11" ht="15" x14ac:dyDescent="0.25">
      <c r="B681" s="71"/>
      <c r="D681" s="69"/>
      <c r="E681" s="61"/>
      <c r="F681" s="61"/>
      <c r="G681" s="61"/>
      <c r="H681" s="61"/>
      <c r="I681" s="61"/>
      <c r="J681" s="61"/>
      <c r="K681" s="61"/>
    </row>
    <row r="682" spans="2:11" ht="15" x14ac:dyDescent="0.25">
      <c r="B682" s="71"/>
      <c r="D682" s="69"/>
      <c r="E682" s="61"/>
      <c r="F682" s="61"/>
      <c r="G682" s="61"/>
      <c r="H682" s="61"/>
      <c r="I682" s="61"/>
      <c r="J682" s="61"/>
      <c r="K682" s="61"/>
    </row>
    <row r="683" spans="2:11" ht="15" x14ac:dyDescent="0.25">
      <c r="B683" s="71"/>
      <c r="D683" s="69"/>
      <c r="E683" s="61"/>
      <c r="F683" s="61"/>
      <c r="G683" s="61"/>
      <c r="H683" s="61"/>
      <c r="I683" s="61"/>
      <c r="J683" s="61"/>
      <c r="K683" s="61"/>
    </row>
    <row r="684" spans="2:11" ht="15" x14ac:dyDescent="0.25">
      <c r="B684" s="71"/>
      <c r="D684" s="69"/>
      <c r="E684" s="61"/>
      <c r="F684" s="61"/>
      <c r="G684" s="61"/>
      <c r="H684" s="61"/>
      <c r="I684" s="61"/>
      <c r="J684" s="61"/>
      <c r="K684" s="61"/>
    </row>
    <row r="685" spans="2:11" ht="15" x14ac:dyDescent="0.25">
      <c r="B685" s="71"/>
      <c r="D685" s="69"/>
      <c r="E685" s="61"/>
      <c r="F685" s="61"/>
      <c r="G685" s="61"/>
      <c r="H685" s="61"/>
      <c r="I685" s="61"/>
      <c r="J685" s="61"/>
      <c r="K685" s="61"/>
    </row>
    <row r="686" spans="2:11" ht="15" x14ac:dyDescent="0.25">
      <c r="B686" s="71"/>
      <c r="D686" s="69"/>
      <c r="E686" s="61"/>
      <c r="F686" s="61"/>
      <c r="G686" s="61"/>
      <c r="H686" s="61"/>
      <c r="I686" s="61"/>
      <c r="J686" s="61"/>
      <c r="K686" s="61"/>
    </row>
    <row r="687" spans="2:11" ht="15" x14ac:dyDescent="0.25">
      <c r="B687" s="71"/>
      <c r="D687" s="69"/>
      <c r="E687" s="61"/>
      <c r="F687" s="61"/>
      <c r="G687" s="61"/>
      <c r="H687" s="61"/>
      <c r="I687" s="61"/>
      <c r="J687" s="61"/>
      <c r="K687" s="61"/>
    </row>
    <row r="688" spans="2:11" ht="15" x14ac:dyDescent="0.25">
      <c r="B688" s="71"/>
      <c r="D688" s="69"/>
      <c r="E688" s="61"/>
      <c r="F688" s="61"/>
      <c r="G688" s="61"/>
      <c r="H688" s="61"/>
      <c r="I688" s="61"/>
      <c r="J688" s="61"/>
      <c r="K688" s="61"/>
    </row>
    <row r="689" spans="2:11" ht="15" x14ac:dyDescent="0.25">
      <c r="B689" s="71"/>
      <c r="D689" s="69"/>
      <c r="E689" s="61"/>
      <c r="F689" s="61"/>
      <c r="G689" s="61"/>
      <c r="H689" s="61"/>
      <c r="I689" s="61"/>
      <c r="J689" s="61"/>
      <c r="K689" s="61"/>
    </row>
    <row r="690" spans="2:11" ht="15" x14ac:dyDescent="0.25">
      <c r="B690" s="71"/>
      <c r="D690" s="69"/>
      <c r="E690" s="61"/>
      <c r="F690" s="61"/>
      <c r="G690" s="61"/>
      <c r="H690" s="61"/>
      <c r="I690" s="61"/>
      <c r="J690" s="61"/>
      <c r="K690" s="61"/>
    </row>
    <row r="691" spans="2:11" ht="15" x14ac:dyDescent="0.25">
      <c r="B691" s="71"/>
      <c r="D691" s="69"/>
      <c r="E691" s="61"/>
      <c r="F691" s="61"/>
      <c r="G691" s="61"/>
      <c r="H691" s="61"/>
      <c r="I691" s="61"/>
      <c r="J691" s="61"/>
      <c r="K691" s="61"/>
    </row>
    <row r="692" spans="2:11" ht="15" x14ac:dyDescent="0.25">
      <c r="B692" s="71"/>
      <c r="D692" s="69"/>
      <c r="E692" s="61"/>
      <c r="F692" s="61"/>
      <c r="G692" s="61"/>
      <c r="H692" s="61"/>
      <c r="I692" s="61"/>
      <c r="J692" s="61"/>
      <c r="K692" s="61"/>
    </row>
    <row r="693" spans="2:11" ht="15" x14ac:dyDescent="0.25">
      <c r="B693" s="71"/>
      <c r="D693" s="69"/>
      <c r="E693" s="61"/>
      <c r="F693" s="61"/>
      <c r="G693" s="61"/>
      <c r="H693" s="61"/>
      <c r="I693" s="61"/>
      <c r="J693" s="61"/>
      <c r="K693" s="61"/>
    </row>
    <row r="694" spans="2:11" ht="15" x14ac:dyDescent="0.25">
      <c r="B694" s="71"/>
      <c r="D694" s="69"/>
      <c r="E694" s="61"/>
      <c r="F694" s="61"/>
      <c r="G694" s="61"/>
      <c r="H694" s="61"/>
      <c r="I694" s="61"/>
      <c r="J694" s="61"/>
      <c r="K694" s="61"/>
    </row>
    <row r="695" spans="2:11" ht="15" x14ac:dyDescent="0.25">
      <c r="B695" s="71"/>
      <c r="D695" s="69"/>
      <c r="E695" s="61"/>
      <c r="F695" s="61"/>
      <c r="G695" s="61"/>
      <c r="H695" s="61"/>
      <c r="I695" s="61"/>
      <c r="J695" s="61"/>
      <c r="K695" s="61"/>
    </row>
    <row r="696" spans="2:11" ht="15" x14ac:dyDescent="0.25">
      <c r="B696" s="71"/>
      <c r="D696" s="69"/>
      <c r="E696" s="61"/>
      <c r="F696" s="61"/>
      <c r="G696" s="61"/>
      <c r="H696" s="61"/>
      <c r="I696" s="61"/>
      <c r="J696" s="61"/>
      <c r="K696" s="61"/>
    </row>
    <row r="697" spans="2:11" ht="15" x14ac:dyDescent="0.25">
      <c r="B697" s="71"/>
      <c r="D697" s="69"/>
      <c r="E697" s="61"/>
      <c r="F697" s="61"/>
      <c r="G697" s="61"/>
      <c r="H697" s="61"/>
      <c r="I697" s="61"/>
      <c r="J697" s="61"/>
      <c r="K697" s="61"/>
    </row>
    <row r="698" spans="2:11" ht="15" x14ac:dyDescent="0.25">
      <c r="B698" s="71"/>
      <c r="D698" s="69"/>
      <c r="E698" s="61"/>
      <c r="F698" s="61"/>
      <c r="G698" s="61"/>
      <c r="H698" s="61"/>
      <c r="I698" s="61"/>
      <c r="J698" s="61"/>
      <c r="K698" s="61"/>
    </row>
    <row r="699" spans="2:11" ht="15" x14ac:dyDescent="0.25">
      <c r="B699" s="71"/>
      <c r="D699" s="69"/>
      <c r="E699" s="61"/>
      <c r="F699" s="61"/>
      <c r="G699" s="61"/>
      <c r="H699" s="61"/>
      <c r="I699" s="61"/>
      <c r="J699" s="61"/>
      <c r="K699" s="61"/>
    </row>
    <row r="700" spans="2:11" ht="15" x14ac:dyDescent="0.25">
      <c r="B700" s="71"/>
      <c r="D700" s="69"/>
      <c r="E700" s="61"/>
      <c r="F700" s="61"/>
      <c r="G700" s="61"/>
      <c r="H700" s="61"/>
      <c r="I700" s="61"/>
      <c r="J700" s="61"/>
      <c r="K700" s="61"/>
    </row>
    <row r="701" spans="2:11" ht="15" x14ac:dyDescent="0.25">
      <c r="B701" s="71"/>
      <c r="D701" s="69"/>
      <c r="E701" s="61"/>
      <c r="F701" s="61"/>
      <c r="G701" s="61"/>
      <c r="H701" s="61"/>
      <c r="I701" s="61"/>
      <c r="J701" s="61"/>
      <c r="K701" s="61"/>
    </row>
    <row r="702" spans="2:11" ht="15" x14ac:dyDescent="0.25">
      <c r="B702" s="71"/>
      <c r="D702" s="69"/>
      <c r="E702" s="61"/>
      <c r="F702" s="61"/>
      <c r="G702" s="61"/>
      <c r="H702" s="61"/>
      <c r="I702" s="61"/>
      <c r="J702" s="61"/>
      <c r="K702" s="61"/>
    </row>
    <row r="703" spans="2:11" ht="15" x14ac:dyDescent="0.25">
      <c r="B703" s="71"/>
      <c r="D703" s="69"/>
      <c r="E703" s="61"/>
      <c r="F703" s="61"/>
      <c r="G703" s="61"/>
      <c r="H703" s="61"/>
      <c r="I703" s="61"/>
      <c r="J703" s="61"/>
      <c r="K703" s="61"/>
    </row>
    <row r="704" spans="2:11" ht="15" x14ac:dyDescent="0.25">
      <c r="B704" s="71"/>
      <c r="D704" s="69"/>
      <c r="E704" s="61"/>
      <c r="F704" s="61"/>
      <c r="G704" s="61"/>
      <c r="H704" s="61"/>
      <c r="I704" s="61"/>
      <c r="J704" s="61"/>
      <c r="K704" s="61"/>
    </row>
    <row r="705" spans="2:11" ht="15" x14ac:dyDescent="0.25">
      <c r="B705" s="71"/>
      <c r="D705" s="69"/>
      <c r="E705" s="61"/>
      <c r="F705" s="61"/>
      <c r="G705" s="61"/>
      <c r="H705" s="61"/>
      <c r="I705" s="61"/>
      <c r="J705" s="61"/>
      <c r="K705" s="61"/>
    </row>
    <row r="706" spans="2:11" ht="15" x14ac:dyDescent="0.25">
      <c r="B706" s="71"/>
      <c r="D706" s="69"/>
      <c r="E706" s="61"/>
      <c r="F706" s="61"/>
      <c r="G706" s="61"/>
      <c r="H706" s="61"/>
      <c r="I706" s="61"/>
      <c r="J706" s="61"/>
      <c r="K706" s="61"/>
    </row>
    <row r="707" spans="2:11" ht="15" x14ac:dyDescent="0.25">
      <c r="B707" s="71"/>
      <c r="D707" s="69"/>
      <c r="E707" s="61"/>
      <c r="F707" s="61"/>
      <c r="G707" s="61"/>
      <c r="H707" s="61"/>
      <c r="I707" s="61"/>
      <c r="J707" s="61"/>
      <c r="K707" s="61"/>
    </row>
    <row r="708" spans="2:11" ht="15" x14ac:dyDescent="0.25">
      <c r="B708" s="71"/>
      <c r="D708" s="69"/>
      <c r="E708" s="61"/>
      <c r="F708" s="61"/>
      <c r="G708" s="61"/>
      <c r="H708" s="61"/>
      <c r="I708" s="61"/>
      <c r="J708" s="61"/>
      <c r="K708" s="61"/>
    </row>
    <row r="709" spans="2:11" ht="15" x14ac:dyDescent="0.25">
      <c r="B709" s="71"/>
      <c r="D709" s="69"/>
      <c r="E709" s="61"/>
      <c r="F709" s="61"/>
      <c r="G709" s="61"/>
      <c r="H709" s="61"/>
      <c r="I709" s="61"/>
      <c r="J709" s="61"/>
      <c r="K709" s="61"/>
    </row>
    <row r="710" spans="2:11" ht="15" x14ac:dyDescent="0.25">
      <c r="B710" s="71"/>
      <c r="D710" s="69"/>
      <c r="E710" s="61"/>
      <c r="F710" s="61"/>
      <c r="G710" s="61"/>
      <c r="H710" s="61"/>
      <c r="I710" s="61"/>
      <c r="J710" s="61"/>
      <c r="K710" s="61"/>
    </row>
    <row r="711" spans="2:11" ht="15" x14ac:dyDescent="0.25">
      <c r="B711" s="71"/>
      <c r="D711" s="69"/>
      <c r="E711" s="61"/>
      <c r="F711" s="61"/>
      <c r="G711" s="61"/>
      <c r="H711" s="61"/>
      <c r="I711" s="61"/>
      <c r="J711" s="61"/>
      <c r="K711" s="61"/>
    </row>
    <row r="712" spans="2:11" ht="15" x14ac:dyDescent="0.25">
      <c r="B712" s="71"/>
      <c r="D712" s="69"/>
      <c r="E712" s="61"/>
      <c r="F712" s="61"/>
      <c r="G712" s="61"/>
      <c r="H712" s="61"/>
      <c r="I712" s="61"/>
      <c r="J712" s="61"/>
      <c r="K712" s="61"/>
    </row>
    <row r="713" spans="2:11" ht="15" x14ac:dyDescent="0.25">
      <c r="B713" s="71"/>
      <c r="D713" s="69"/>
      <c r="E713" s="61"/>
      <c r="F713" s="61"/>
      <c r="G713" s="61"/>
      <c r="H713" s="61"/>
      <c r="I713" s="61"/>
      <c r="J713" s="61"/>
      <c r="K713" s="61"/>
    </row>
    <row r="714" spans="2:11" ht="15" x14ac:dyDescent="0.25">
      <c r="B714" s="71"/>
      <c r="D714" s="69"/>
      <c r="E714" s="61"/>
      <c r="F714" s="61"/>
      <c r="G714" s="61"/>
      <c r="H714" s="61"/>
      <c r="I714" s="61"/>
      <c r="J714" s="61"/>
      <c r="K714" s="61"/>
    </row>
    <row r="715" spans="2:11" ht="15" x14ac:dyDescent="0.25">
      <c r="B715" s="71"/>
      <c r="D715" s="69"/>
      <c r="E715" s="61"/>
      <c r="F715" s="61"/>
      <c r="G715" s="61"/>
      <c r="H715" s="61"/>
      <c r="I715" s="61"/>
      <c r="J715" s="61"/>
      <c r="K715" s="61"/>
    </row>
    <row r="716" spans="2:11" ht="15" x14ac:dyDescent="0.25">
      <c r="B716" s="71"/>
      <c r="D716" s="69"/>
      <c r="E716" s="61"/>
      <c r="F716" s="61"/>
      <c r="G716" s="61"/>
      <c r="H716" s="61"/>
      <c r="I716" s="61"/>
      <c r="J716" s="61"/>
      <c r="K716" s="61"/>
    </row>
    <row r="717" spans="2:11" ht="15" x14ac:dyDescent="0.25">
      <c r="B717" s="71"/>
      <c r="D717" s="69"/>
      <c r="E717" s="61"/>
      <c r="F717" s="61"/>
      <c r="G717" s="61"/>
      <c r="H717" s="61"/>
      <c r="I717" s="61"/>
      <c r="J717" s="61"/>
      <c r="K717" s="61"/>
    </row>
    <row r="718" spans="2:11" ht="15" x14ac:dyDescent="0.25">
      <c r="B718" s="71"/>
      <c r="D718" s="69"/>
      <c r="E718" s="61"/>
      <c r="F718" s="61"/>
      <c r="G718" s="61"/>
      <c r="H718" s="61"/>
      <c r="I718" s="61"/>
      <c r="J718" s="61"/>
      <c r="K718" s="61"/>
    </row>
    <row r="719" spans="2:11" ht="15" x14ac:dyDescent="0.25">
      <c r="B719" s="71"/>
      <c r="D719" s="69"/>
      <c r="E719" s="61"/>
      <c r="F719" s="61"/>
      <c r="G719" s="61"/>
      <c r="H719" s="61"/>
      <c r="I719" s="61"/>
      <c r="J719" s="61"/>
      <c r="K719" s="61"/>
    </row>
    <row r="720" spans="2:11" ht="15" x14ac:dyDescent="0.25">
      <c r="B720" s="71"/>
      <c r="D720" s="69"/>
      <c r="E720" s="61"/>
      <c r="F720" s="61"/>
      <c r="G720" s="61"/>
      <c r="H720" s="61"/>
      <c r="I720" s="61"/>
      <c r="J720" s="61"/>
      <c r="K720" s="61"/>
    </row>
    <row r="721" spans="2:11" ht="15" x14ac:dyDescent="0.25">
      <c r="B721" s="71"/>
      <c r="D721" s="69"/>
      <c r="E721" s="61"/>
      <c r="F721" s="61"/>
      <c r="G721" s="61"/>
      <c r="H721" s="61"/>
      <c r="I721" s="61"/>
      <c r="J721" s="61"/>
      <c r="K721" s="61"/>
    </row>
    <row r="722" spans="2:11" ht="15" x14ac:dyDescent="0.25">
      <c r="B722" s="71"/>
      <c r="D722" s="69"/>
      <c r="E722" s="61"/>
      <c r="F722" s="61"/>
      <c r="G722" s="61"/>
      <c r="H722" s="61"/>
      <c r="I722" s="61"/>
      <c r="J722" s="61"/>
      <c r="K722" s="61"/>
    </row>
    <row r="723" spans="2:11" ht="15" x14ac:dyDescent="0.25">
      <c r="B723" s="71"/>
      <c r="D723" s="69"/>
      <c r="E723" s="61"/>
      <c r="F723" s="61"/>
      <c r="G723" s="61"/>
      <c r="H723" s="61"/>
      <c r="I723" s="61"/>
      <c r="J723" s="61"/>
      <c r="K723" s="61"/>
    </row>
    <row r="724" spans="2:11" ht="15" x14ac:dyDescent="0.25">
      <c r="B724" s="71"/>
      <c r="D724" s="69"/>
      <c r="E724" s="61"/>
      <c r="F724" s="61"/>
      <c r="G724" s="61"/>
      <c r="H724" s="61"/>
      <c r="I724" s="61"/>
      <c r="J724" s="61"/>
      <c r="K724" s="61"/>
    </row>
    <row r="725" spans="2:11" ht="15" x14ac:dyDescent="0.25">
      <c r="B725" s="71"/>
      <c r="D725" s="69"/>
      <c r="E725" s="61"/>
      <c r="F725" s="61"/>
      <c r="G725" s="61"/>
      <c r="H725" s="61"/>
      <c r="I725" s="61"/>
      <c r="J725" s="61"/>
      <c r="K725" s="61"/>
    </row>
    <row r="726" spans="2:11" ht="15" x14ac:dyDescent="0.25">
      <c r="B726" s="71"/>
      <c r="D726" s="69"/>
      <c r="E726" s="61"/>
      <c r="F726" s="61"/>
      <c r="G726" s="61"/>
      <c r="H726" s="61"/>
      <c r="I726" s="61"/>
      <c r="J726" s="61"/>
      <c r="K726" s="61"/>
    </row>
    <row r="727" spans="2:11" ht="15" x14ac:dyDescent="0.25">
      <c r="B727" s="71"/>
      <c r="D727" s="69"/>
      <c r="E727" s="61"/>
      <c r="F727" s="61"/>
      <c r="G727" s="61"/>
      <c r="H727" s="61"/>
      <c r="I727" s="61"/>
      <c r="J727" s="61"/>
      <c r="K727" s="61"/>
    </row>
    <row r="728" spans="2:11" ht="15" x14ac:dyDescent="0.25">
      <c r="B728" s="71"/>
      <c r="D728" s="69"/>
      <c r="E728" s="61"/>
      <c r="F728" s="61"/>
      <c r="G728" s="61"/>
      <c r="H728" s="61"/>
      <c r="I728" s="61"/>
      <c r="J728" s="61"/>
      <c r="K728" s="61"/>
    </row>
    <row r="729" spans="2:11" ht="15" x14ac:dyDescent="0.25">
      <c r="B729" s="71"/>
      <c r="D729" s="69"/>
      <c r="E729" s="61"/>
      <c r="F729" s="61"/>
      <c r="G729" s="61"/>
      <c r="H729" s="61"/>
      <c r="I729" s="61"/>
      <c r="J729" s="61"/>
      <c r="K729" s="61"/>
    </row>
    <row r="730" spans="2:11" ht="15" x14ac:dyDescent="0.25">
      <c r="B730" s="71"/>
      <c r="D730" s="69"/>
      <c r="E730" s="61"/>
      <c r="F730" s="61"/>
      <c r="G730" s="61"/>
      <c r="H730" s="61"/>
      <c r="I730" s="61"/>
      <c r="J730" s="61"/>
      <c r="K730" s="61"/>
    </row>
    <row r="731" spans="2:11" ht="15" x14ac:dyDescent="0.25">
      <c r="B731" s="71"/>
      <c r="D731" s="69"/>
      <c r="E731" s="61"/>
      <c r="F731" s="61"/>
      <c r="G731" s="61"/>
      <c r="H731" s="61"/>
      <c r="I731" s="61"/>
      <c r="J731" s="61"/>
      <c r="K731" s="61"/>
    </row>
    <row r="732" spans="2:11" ht="15" x14ac:dyDescent="0.25">
      <c r="B732" s="71"/>
      <c r="D732" s="69"/>
      <c r="E732" s="61"/>
      <c r="F732" s="61"/>
      <c r="G732" s="61"/>
      <c r="H732" s="61"/>
      <c r="I732" s="61"/>
      <c r="J732" s="61"/>
      <c r="K732" s="61"/>
    </row>
    <row r="733" spans="2:11" ht="15" x14ac:dyDescent="0.25">
      <c r="B733" s="71"/>
      <c r="D733" s="69"/>
      <c r="E733" s="61"/>
      <c r="F733" s="61"/>
      <c r="G733" s="61"/>
      <c r="H733" s="61"/>
      <c r="I733" s="61"/>
      <c r="J733" s="61"/>
      <c r="K733" s="61"/>
    </row>
    <row r="734" spans="2:11" ht="15" x14ac:dyDescent="0.25">
      <c r="B734" s="71"/>
      <c r="D734" s="69"/>
      <c r="E734" s="61"/>
      <c r="F734" s="61"/>
      <c r="G734" s="61"/>
      <c r="H734" s="61"/>
      <c r="I734" s="61"/>
      <c r="J734" s="61"/>
      <c r="K734" s="61"/>
    </row>
    <row r="735" spans="2:11" ht="15" x14ac:dyDescent="0.25">
      <c r="B735" s="71"/>
      <c r="D735" s="69"/>
      <c r="E735" s="61"/>
      <c r="F735" s="61"/>
      <c r="G735" s="61"/>
      <c r="H735" s="61"/>
      <c r="I735" s="61"/>
      <c r="J735" s="61"/>
      <c r="K735" s="61"/>
    </row>
    <row r="736" spans="2:11" ht="15" x14ac:dyDescent="0.25">
      <c r="B736" s="71"/>
      <c r="D736" s="69"/>
      <c r="E736" s="61"/>
      <c r="F736" s="61"/>
      <c r="G736" s="61"/>
      <c r="H736" s="61"/>
      <c r="I736" s="61"/>
      <c r="J736" s="61"/>
      <c r="K736" s="61"/>
    </row>
    <row r="737" spans="2:11" ht="15" x14ac:dyDescent="0.25">
      <c r="B737" s="71"/>
      <c r="D737" s="69"/>
      <c r="E737" s="61"/>
      <c r="F737" s="61"/>
      <c r="G737" s="61"/>
      <c r="H737" s="61"/>
      <c r="I737" s="61"/>
      <c r="J737" s="61"/>
      <c r="K737" s="61"/>
    </row>
    <row r="738" spans="2:11" ht="15" x14ac:dyDescent="0.25">
      <c r="B738" s="71"/>
      <c r="D738" s="69"/>
      <c r="E738" s="61"/>
      <c r="F738" s="61"/>
      <c r="G738" s="61"/>
      <c r="H738" s="61"/>
      <c r="I738" s="61"/>
      <c r="J738" s="61"/>
      <c r="K738" s="61"/>
    </row>
    <row r="739" spans="2:11" ht="15" x14ac:dyDescent="0.25">
      <c r="B739" s="71"/>
      <c r="D739" s="69"/>
      <c r="E739" s="61"/>
      <c r="F739" s="61"/>
      <c r="G739" s="61"/>
      <c r="H739" s="61"/>
      <c r="I739" s="61"/>
      <c r="J739" s="61"/>
      <c r="K739" s="61"/>
    </row>
    <row r="740" spans="2:11" ht="15" x14ac:dyDescent="0.25">
      <c r="B740" s="71"/>
      <c r="D740" s="69"/>
      <c r="E740" s="61"/>
      <c r="F740" s="61"/>
      <c r="G740" s="61"/>
      <c r="H740" s="61"/>
      <c r="I740" s="61"/>
      <c r="J740" s="61"/>
      <c r="K740" s="61"/>
    </row>
    <row r="741" spans="2:11" ht="15" x14ac:dyDescent="0.25">
      <c r="B741" s="71"/>
      <c r="D741" s="69"/>
      <c r="E741" s="61"/>
      <c r="F741" s="61"/>
      <c r="G741" s="61"/>
      <c r="H741" s="61"/>
      <c r="I741" s="61"/>
      <c r="J741" s="61"/>
      <c r="K741" s="61"/>
    </row>
    <row r="742" spans="2:11" ht="15" x14ac:dyDescent="0.25">
      <c r="B742" s="71"/>
      <c r="D742" s="69"/>
      <c r="E742" s="61"/>
      <c r="F742" s="61"/>
      <c r="G742" s="61"/>
      <c r="H742" s="61"/>
      <c r="I742" s="61"/>
      <c r="J742" s="61"/>
      <c r="K742" s="61"/>
    </row>
    <row r="743" spans="2:11" ht="15" x14ac:dyDescent="0.25">
      <c r="B743" s="71"/>
      <c r="D743" s="69"/>
      <c r="E743" s="61"/>
      <c r="F743" s="61"/>
      <c r="G743" s="61"/>
      <c r="H743" s="61"/>
      <c r="I743" s="61"/>
      <c r="J743" s="61"/>
      <c r="K743" s="61"/>
    </row>
    <row r="744" spans="2:11" ht="15" x14ac:dyDescent="0.25">
      <c r="B744" s="71"/>
      <c r="D744" s="69"/>
      <c r="E744" s="61"/>
      <c r="F744" s="61"/>
      <c r="G744" s="61"/>
      <c r="H744" s="61"/>
      <c r="I744" s="61"/>
      <c r="J744" s="61"/>
      <c r="K744" s="61"/>
    </row>
    <row r="745" spans="2:11" ht="15" x14ac:dyDescent="0.25">
      <c r="B745" s="71"/>
      <c r="D745" s="69"/>
      <c r="E745" s="61"/>
      <c r="F745" s="61"/>
      <c r="G745" s="61"/>
      <c r="H745" s="61"/>
      <c r="I745" s="61"/>
      <c r="J745" s="61"/>
      <c r="K745" s="61"/>
    </row>
    <row r="746" spans="2:11" ht="15" x14ac:dyDescent="0.25">
      <c r="B746" s="71"/>
      <c r="D746" s="69"/>
      <c r="E746" s="61"/>
      <c r="F746" s="61"/>
      <c r="G746" s="61"/>
      <c r="H746" s="61"/>
      <c r="I746" s="61"/>
      <c r="J746" s="61"/>
      <c r="K746" s="61"/>
    </row>
    <row r="747" spans="2:11" ht="15" x14ac:dyDescent="0.25">
      <c r="B747" s="71"/>
      <c r="D747" s="69"/>
      <c r="E747" s="61"/>
      <c r="F747" s="61"/>
      <c r="G747" s="61"/>
      <c r="H747" s="61"/>
      <c r="I747" s="61"/>
      <c r="J747" s="61"/>
      <c r="K747" s="61"/>
    </row>
    <row r="748" spans="2:11" ht="15" x14ac:dyDescent="0.25">
      <c r="B748" s="71"/>
      <c r="D748" s="69"/>
      <c r="E748" s="61"/>
      <c r="F748" s="61"/>
      <c r="G748" s="61"/>
      <c r="H748" s="61"/>
      <c r="I748" s="61"/>
      <c r="J748" s="61"/>
      <c r="K748" s="61"/>
    </row>
    <row r="749" spans="2:11" ht="15" x14ac:dyDescent="0.25">
      <c r="B749" s="71"/>
      <c r="D749" s="69"/>
      <c r="E749" s="61"/>
      <c r="F749" s="61"/>
      <c r="G749" s="61"/>
      <c r="H749" s="61"/>
      <c r="I749" s="61"/>
      <c r="J749" s="61"/>
      <c r="K749" s="61"/>
    </row>
    <row r="750" spans="2:11" ht="15" x14ac:dyDescent="0.25">
      <c r="B750" s="71"/>
      <c r="D750" s="69"/>
      <c r="E750" s="61"/>
      <c r="F750" s="61"/>
      <c r="G750" s="61"/>
      <c r="H750" s="61"/>
      <c r="I750" s="61"/>
      <c r="J750" s="61"/>
      <c r="K750" s="61"/>
    </row>
    <row r="751" spans="2:11" ht="15" x14ac:dyDescent="0.25">
      <c r="B751" s="71"/>
      <c r="D751" s="69"/>
      <c r="E751" s="61"/>
      <c r="F751" s="61"/>
      <c r="G751" s="61"/>
      <c r="H751" s="61"/>
      <c r="I751" s="61"/>
      <c r="J751" s="61"/>
      <c r="K751" s="61"/>
    </row>
    <row r="752" spans="2:11" ht="15" x14ac:dyDescent="0.25">
      <c r="B752" s="71"/>
      <c r="D752" s="69"/>
      <c r="E752" s="61"/>
      <c r="F752" s="61"/>
      <c r="G752" s="61"/>
      <c r="H752" s="61"/>
      <c r="I752" s="61"/>
      <c r="J752" s="61"/>
      <c r="K752" s="61"/>
    </row>
    <row r="753" spans="2:11" ht="15" x14ac:dyDescent="0.25">
      <c r="B753" s="71"/>
      <c r="D753" s="69"/>
      <c r="E753" s="61"/>
      <c r="F753" s="61"/>
      <c r="G753" s="61"/>
      <c r="H753" s="61"/>
      <c r="I753" s="61"/>
      <c r="J753" s="61"/>
      <c r="K753" s="61"/>
    </row>
    <row r="754" spans="2:11" ht="15" x14ac:dyDescent="0.25">
      <c r="B754" s="71"/>
      <c r="D754" s="69"/>
      <c r="E754" s="61"/>
      <c r="F754" s="61"/>
      <c r="G754" s="61"/>
      <c r="H754" s="61"/>
      <c r="I754" s="61"/>
      <c r="J754" s="61"/>
      <c r="K754" s="61"/>
    </row>
    <row r="755" spans="2:11" ht="15" x14ac:dyDescent="0.25">
      <c r="B755" s="71"/>
      <c r="D755" s="69"/>
      <c r="E755" s="61"/>
      <c r="F755" s="61"/>
      <c r="G755" s="61"/>
      <c r="H755" s="61"/>
      <c r="I755" s="61"/>
      <c r="J755" s="61"/>
      <c r="K755" s="61"/>
    </row>
    <row r="756" spans="2:11" ht="15" x14ac:dyDescent="0.25">
      <c r="B756" s="71"/>
      <c r="D756" s="69"/>
      <c r="E756" s="61"/>
      <c r="F756" s="61"/>
      <c r="G756" s="61"/>
      <c r="H756" s="61"/>
      <c r="I756" s="61"/>
      <c r="J756" s="61"/>
      <c r="K756" s="61"/>
    </row>
    <row r="757" spans="2:11" ht="15" x14ac:dyDescent="0.25">
      <c r="B757" s="71"/>
      <c r="D757" s="69"/>
      <c r="E757" s="61"/>
      <c r="F757" s="61"/>
      <c r="G757" s="61"/>
      <c r="H757" s="61"/>
      <c r="I757" s="61"/>
      <c r="J757" s="61"/>
      <c r="K757" s="61"/>
    </row>
    <row r="758" spans="2:11" ht="15" x14ac:dyDescent="0.25">
      <c r="B758" s="71"/>
      <c r="D758" s="69"/>
      <c r="E758" s="61"/>
      <c r="F758" s="61"/>
      <c r="G758" s="61"/>
      <c r="H758" s="61"/>
      <c r="I758" s="61"/>
      <c r="J758" s="61"/>
      <c r="K758" s="61"/>
    </row>
    <row r="759" spans="2:11" ht="15" x14ac:dyDescent="0.25">
      <c r="B759" s="71"/>
      <c r="D759" s="69"/>
      <c r="E759" s="61"/>
      <c r="F759" s="61"/>
      <c r="G759" s="61"/>
      <c r="H759" s="61"/>
      <c r="I759" s="61"/>
      <c r="J759" s="61"/>
      <c r="K759" s="61"/>
    </row>
    <row r="760" spans="2:11" ht="15" x14ac:dyDescent="0.25">
      <c r="B760" s="71"/>
      <c r="D760" s="69"/>
      <c r="E760" s="61"/>
      <c r="F760" s="61"/>
      <c r="G760" s="61"/>
      <c r="H760" s="61"/>
      <c r="I760" s="61"/>
      <c r="J760" s="61"/>
      <c r="K760" s="61"/>
    </row>
    <row r="761" spans="2:11" ht="15" x14ac:dyDescent="0.25">
      <c r="B761" s="71"/>
      <c r="D761" s="69"/>
      <c r="E761" s="61"/>
      <c r="F761" s="61"/>
      <c r="G761" s="61"/>
      <c r="H761" s="61"/>
      <c r="I761" s="61"/>
      <c r="J761" s="61"/>
      <c r="K761" s="61"/>
    </row>
    <row r="762" spans="2:11" ht="15" x14ac:dyDescent="0.25">
      <c r="B762" s="71"/>
      <c r="D762" s="69"/>
      <c r="E762" s="61"/>
      <c r="F762" s="61"/>
      <c r="G762" s="61"/>
      <c r="H762" s="61"/>
      <c r="I762" s="61"/>
      <c r="J762" s="61"/>
      <c r="K762" s="61"/>
    </row>
    <row r="763" spans="2:11" ht="15" x14ac:dyDescent="0.25">
      <c r="B763" s="71"/>
      <c r="D763" s="69"/>
      <c r="E763" s="61"/>
      <c r="F763" s="61"/>
      <c r="G763" s="61"/>
      <c r="H763" s="61"/>
      <c r="I763" s="61"/>
      <c r="J763" s="61"/>
      <c r="K763" s="61"/>
    </row>
    <row r="764" spans="2:11" ht="15" x14ac:dyDescent="0.25">
      <c r="B764" s="71"/>
      <c r="D764" s="69"/>
      <c r="E764" s="61"/>
      <c r="F764" s="61"/>
      <c r="G764" s="61"/>
      <c r="H764" s="61"/>
      <c r="I764" s="61"/>
      <c r="J764" s="61"/>
      <c r="K764" s="61"/>
    </row>
    <row r="765" spans="2:11" ht="15" x14ac:dyDescent="0.25">
      <c r="B765" s="71"/>
      <c r="D765" s="69"/>
      <c r="E765" s="61"/>
      <c r="F765" s="61"/>
      <c r="G765" s="61"/>
      <c r="H765" s="61"/>
      <c r="I765" s="61"/>
      <c r="J765" s="61"/>
      <c r="K765" s="61"/>
    </row>
    <row r="766" spans="2:11" ht="15" x14ac:dyDescent="0.25">
      <c r="B766" s="71"/>
      <c r="D766" s="69"/>
      <c r="E766" s="61"/>
      <c r="F766" s="61"/>
      <c r="G766" s="61"/>
      <c r="H766" s="61"/>
      <c r="I766" s="61"/>
      <c r="J766" s="61"/>
      <c r="K766" s="61"/>
    </row>
    <row r="767" spans="2:11" ht="15" x14ac:dyDescent="0.25">
      <c r="B767" s="71"/>
      <c r="D767" s="69"/>
      <c r="E767" s="61"/>
      <c r="F767" s="61"/>
      <c r="G767" s="61"/>
      <c r="H767" s="61"/>
      <c r="I767" s="61"/>
      <c r="J767" s="61"/>
      <c r="K767" s="61"/>
    </row>
    <row r="768" spans="2:11" ht="15" x14ac:dyDescent="0.25">
      <c r="B768" s="71"/>
      <c r="D768" s="69"/>
      <c r="E768" s="61"/>
      <c r="F768" s="61"/>
      <c r="G768" s="61"/>
      <c r="H768" s="61"/>
      <c r="I768" s="61"/>
      <c r="J768" s="61"/>
      <c r="K768" s="61"/>
    </row>
    <row r="769" spans="2:11" ht="15" x14ac:dyDescent="0.25">
      <c r="B769" s="71"/>
      <c r="D769" s="69"/>
      <c r="E769" s="61"/>
      <c r="F769" s="61"/>
      <c r="G769" s="61"/>
      <c r="H769" s="61"/>
      <c r="I769" s="61"/>
      <c r="J769" s="61"/>
      <c r="K769" s="61"/>
    </row>
    <row r="770" spans="2:11" ht="15" x14ac:dyDescent="0.25">
      <c r="B770" s="71"/>
      <c r="D770" s="69"/>
      <c r="E770" s="61"/>
      <c r="F770" s="61"/>
      <c r="G770" s="61"/>
      <c r="H770" s="61"/>
      <c r="I770" s="61"/>
      <c r="J770" s="61"/>
      <c r="K770" s="61"/>
    </row>
    <row r="771" spans="2:11" ht="15" x14ac:dyDescent="0.25">
      <c r="B771" s="71"/>
      <c r="D771" s="69"/>
      <c r="E771" s="61"/>
      <c r="F771" s="61"/>
      <c r="G771" s="61"/>
      <c r="H771" s="61"/>
      <c r="I771" s="61"/>
      <c r="J771" s="61"/>
      <c r="K771" s="61"/>
    </row>
    <row r="772" spans="2:11" ht="15" x14ac:dyDescent="0.25">
      <c r="B772" s="71"/>
      <c r="D772" s="69"/>
      <c r="E772" s="61"/>
      <c r="F772" s="61"/>
      <c r="G772" s="61"/>
      <c r="H772" s="61"/>
      <c r="I772" s="61"/>
      <c r="J772" s="61"/>
      <c r="K772" s="61"/>
    </row>
    <row r="773" spans="2:11" ht="15" x14ac:dyDescent="0.25">
      <c r="B773" s="71"/>
      <c r="D773" s="69"/>
      <c r="E773" s="61"/>
      <c r="F773" s="61"/>
      <c r="G773" s="61"/>
      <c r="H773" s="61"/>
      <c r="I773" s="61"/>
      <c r="J773" s="61"/>
      <c r="K773" s="61"/>
    </row>
    <row r="774" spans="2:11" ht="15" x14ac:dyDescent="0.25">
      <c r="B774" s="71"/>
      <c r="D774" s="69"/>
      <c r="E774" s="61"/>
      <c r="F774" s="61"/>
      <c r="G774" s="61"/>
      <c r="H774" s="61"/>
      <c r="I774" s="61"/>
      <c r="J774" s="61"/>
      <c r="K774" s="61"/>
    </row>
    <row r="775" spans="2:11" ht="15" x14ac:dyDescent="0.25">
      <c r="B775" s="71"/>
      <c r="D775" s="69"/>
      <c r="E775" s="61"/>
      <c r="F775" s="61"/>
      <c r="G775" s="61"/>
      <c r="H775" s="61"/>
      <c r="I775" s="61"/>
      <c r="J775" s="61"/>
      <c r="K775" s="61"/>
    </row>
    <row r="776" spans="2:11" ht="15" x14ac:dyDescent="0.25">
      <c r="B776" s="71"/>
      <c r="D776" s="69"/>
      <c r="E776" s="61"/>
      <c r="F776" s="61"/>
      <c r="G776" s="61"/>
      <c r="H776" s="61"/>
      <c r="I776" s="61"/>
      <c r="J776" s="61"/>
      <c r="K776" s="61"/>
    </row>
    <row r="777" spans="2:11" ht="15" x14ac:dyDescent="0.25">
      <c r="B777" s="71"/>
      <c r="D777" s="69"/>
      <c r="E777" s="61"/>
      <c r="F777" s="61"/>
      <c r="G777" s="61"/>
      <c r="H777" s="61"/>
      <c r="I777" s="61"/>
      <c r="J777" s="61"/>
      <c r="K777" s="61"/>
    </row>
    <row r="778" spans="2:11" ht="15" x14ac:dyDescent="0.25">
      <c r="B778" s="71"/>
      <c r="D778" s="69"/>
      <c r="E778" s="61"/>
      <c r="F778" s="61"/>
      <c r="G778" s="61"/>
      <c r="H778" s="61"/>
      <c r="I778" s="61"/>
      <c r="J778" s="61"/>
      <c r="K778" s="61"/>
    </row>
    <row r="779" spans="2:11" ht="15" x14ac:dyDescent="0.25">
      <c r="B779" s="71"/>
      <c r="D779" s="69"/>
      <c r="E779" s="61"/>
      <c r="F779" s="61"/>
      <c r="G779" s="61"/>
      <c r="H779" s="61"/>
      <c r="I779" s="61"/>
      <c r="J779" s="61"/>
      <c r="K779" s="61"/>
    </row>
    <row r="780" spans="2:11" ht="15" x14ac:dyDescent="0.25">
      <c r="B780" s="71"/>
      <c r="D780" s="69"/>
      <c r="E780" s="61"/>
      <c r="F780" s="61"/>
      <c r="G780" s="61"/>
      <c r="H780" s="61"/>
      <c r="I780" s="61"/>
      <c r="J780" s="61"/>
      <c r="K780" s="61"/>
    </row>
    <row r="781" spans="2:11" ht="15" x14ac:dyDescent="0.25">
      <c r="B781" s="71"/>
      <c r="D781" s="69"/>
      <c r="E781" s="61"/>
      <c r="F781" s="61"/>
      <c r="G781" s="61"/>
      <c r="H781" s="61"/>
      <c r="I781" s="61"/>
      <c r="J781" s="61"/>
      <c r="K781" s="61"/>
    </row>
    <row r="782" spans="2:11" ht="15" x14ac:dyDescent="0.25">
      <c r="B782" s="71"/>
      <c r="D782" s="69"/>
      <c r="E782" s="61"/>
      <c r="F782" s="61"/>
      <c r="G782" s="61"/>
      <c r="H782" s="61"/>
      <c r="I782" s="61"/>
      <c r="J782" s="61"/>
      <c r="K782" s="61"/>
    </row>
    <row r="783" spans="2:11" ht="15" x14ac:dyDescent="0.25">
      <c r="B783" s="71"/>
      <c r="D783" s="69"/>
      <c r="E783" s="61"/>
      <c r="F783" s="61"/>
      <c r="G783" s="61"/>
      <c r="H783" s="61"/>
      <c r="I783" s="61"/>
      <c r="J783" s="61"/>
      <c r="K783" s="61"/>
    </row>
    <row r="784" spans="2:11" ht="15" x14ac:dyDescent="0.25">
      <c r="B784" s="71"/>
      <c r="D784" s="69"/>
      <c r="E784" s="61"/>
      <c r="F784" s="61"/>
      <c r="G784" s="61"/>
      <c r="H784" s="61"/>
      <c r="I784" s="61"/>
      <c r="J784" s="61"/>
      <c r="K784" s="61"/>
    </row>
    <row r="785" spans="2:11" ht="15" x14ac:dyDescent="0.25">
      <c r="B785" s="71"/>
      <c r="D785" s="69"/>
      <c r="E785" s="61"/>
      <c r="F785" s="61"/>
      <c r="G785" s="61"/>
      <c r="H785" s="61"/>
      <c r="I785" s="61"/>
      <c r="J785" s="61"/>
      <c r="K785" s="61"/>
    </row>
    <row r="786" spans="2:11" ht="15" x14ac:dyDescent="0.25">
      <c r="B786" s="71"/>
      <c r="D786" s="69"/>
      <c r="E786" s="61"/>
      <c r="F786" s="61"/>
      <c r="G786" s="61"/>
      <c r="H786" s="61"/>
      <c r="I786" s="61"/>
      <c r="J786" s="61"/>
      <c r="K786" s="61"/>
    </row>
    <row r="787" spans="2:11" ht="15" x14ac:dyDescent="0.25">
      <c r="B787" s="71"/>
      <c r="D787" s="69"/>
      <c r="E787" s="61"/>
      <c r="F787" s="61"/>
      <c r="G787" s="61"/>
      <c r="H787" s="61"/>
      <c r="I787" s="61"/>
      <c r="J787" s="61"/>
      <c r="K787" s="61"/>
    </row>
    <row r="788" spans="2:11" ht="15" x14ac:dyDescent="0.25">
      <c r="B788" s="71"/>
      <c r="D788" s="69"/>
      <c r="E788" s="61"/>
      <c r="F788" s="61"/>
      <c r="G788" s="61"/>
      <c r="H788" s="61"/>
      <c r="I788" s="61"/>
      <c r="J788" s="61"/>
      <c r="K788" s="61"/>
    </row>
    <row r="789" spans="2:11" ht="15" x14ac:dyDescent="0.25">
      <c r="B789" s="71"/>
      <c r="D789" s="69"/>
      <c r="E789" s="61"/>
      <c r="F789" s="61"/>
      <c r="G789" s="61"/>
      <c r="H789" s="61"/>
      <c r="I789" s="61"/>
      <c r="J789" s="61"/>
      <c r="K789" s="61"/>
    </row>
    <row r="790" spans="2:11" ht="15" x14ac:dyDescent="0.25">
      <c r="B790" s="71"/>
      <c r="D790" s="69"/>
      <c r="E790" s="61"/>
      <c r="F790" s="61"/>
      <c r="G790" s="61"/>
      <c r="H790" s="61"/>
      <c r="I790" s="61"/>
      <c r="J790" s="61"/>
      <c r="K790" s="61"/>
    </row>
    <row r="791" spans="2:11" ht="15" x14ac:dyDescent="0.25">
      <c r="B791" s="71"/>
      <c r="D791" s="69"/>
      <c r="E791" s="61"/>
      <c r="F791" s="61"/>
      <c r="G791" s="61"/>
      <c r="H791" s="61"/>
      <c r="I791" s="61"/>
      <c r="J791" s="61"/>
      <c r="K791" s="61"/>
    </row>
    <row r="792" spans="2:11" ht="15" x14ac:dyDescent="0.25">
      <c r="B792" s="71"/>
      <c r="D792" s="69"/>
      <c r="E792" s="61"/>
      <c r="F792" s="61"/>
      <c r="G792" s="61"/>
      <c r="H792" s="61"/>
      <c r="I792" s="61"/>
      <c r="J792" s="61"/>
      <c r="K792" s="61"/>
    </row>
    <row r="793" spans="2:11" ht="15" x14ac:dyDescent="0.25">
      <c r="B793" s="71"/>
      <c r="D793" s="69"/>
      <c r="E793" s="61"/>
      <c r="F793" s="61"/>
      <c r="G793" s="61"/>
      <c r="H793" s="61"/>
      <c r="I793" s="61"/>
      <c r="J793" s="61"/>
      <c r="K793" s="61"/>
    </row>
    <row r="794" spans="2:11" ht="15" x14ac:dyDescent="0.25">
      <c r="B794" s="71"/>
      <c r="D794" s="69"/>
      <c r="E794" s="61"/>
      <c r="F794" s="61"/>
      <c r="G794" s="61"/>
      <c r="H794" s="61"/>
      <c r="I794" s="61"/>
      <c r="J794" s="61"/>
      <c r="K794" s="61"/>
    </row>
    <row r="795" spans="2:11" ht="15" x14ac:dyDescent="0.25">
      <c r="B795" s="71"/>
      <c r="D795" s="69"/>
      <c r="E795" s="61"/>
      <c r="F795" s="61"/>
      <c r="G795" s="61"/>
      <c r="H795" s="61"/>
      <c r="I795" s="61"/>
      <c r="J795" s="61"/>
      <c r="K795" s="61"/>
    </row>
    <row r="796" spans="2:11" ht="15" x14ac:dyDescent="0.25">
      <c r="B796" s="71"/>
      <c r="D796" s="69"/>
      <c r="E796" s="61"/>
      <c r="F796" s="61"/>
      <c r="G796" s="61"/>
      <c r="H796" s="61"/>
      <c r="I796" s="61"/>
      <c r="J796" s="61"/>
      <c r="K796" s="61"/>
    </row>
    <row r="797" spans="2:11" ht="15" x14ac:dyDescent="0.25">
      <c r="B797" s="71"/>
      <c r="D797" s="69"/>
      <c r="E797" s="61"/>
      <c r="F797" s="61"/>
      <c r="G797" s="61"/>
      <c r="H797" s="61"/>
      <c r="I797" s="61"/>
      <c r="J797" s="61"/>
      <c r="K797" s="61"/>
    </row>
    <row r="798" spans="2:11" ht="15" x14ac:dyDescent="0.25">
      <c r="B798" s="71"/>
      <c r="D798" s="69"/>
      <c r="E798" s="61"/>
      <c r="F798" s="61"/>
      <c r="G798" s="61"/>
      <c r="H798" s="61"/>
      <c r="I798" s="61"/>
      <c r="J798" s="61"/>
      <c r="K798" s="61"/>
    </row>
    <row r="799" spans="2:11" ht="15" x14ac:dyDescent="0.25">
      <c r="B799" s="71"/>
      <c r="D799" s="69"/>
      <c r="E799" s="61"/>
      <c r="F799" s="61"/>
      <c r="G799" s="61"/>
      <c r="H799" s="61"/>
      <c r="I799" s="61"/>
      <c r="J799" s="61"/>
      <c r="K799" s="61"/>
    </row>
    <row r="800" spans="2:11" ht="15" x14ac:dyDescent="0.25">
      <c r="B800" s="71"/>
      <c r="D800" s="69"/>
      <c r="E800" s="61"/>
      <c r="F800" s="61"/>
      <c r="G800" s="61"/>
      <c r="H800" s="61"/>
      <c r="I800" s="61"/>
      <c r="J800" s="61"/>
      <c r="K800" s="61"/>
    </row>
    <row r="801" spans="2:11" ht="15" x14ac:dyDescent="0.25">
      <c r="B801" s="71"/>
      <c r="D801" s="69"/>
      <c r="E801" s="61"/>
      <c r="F801" s="61"/>
      <c r="G801" s="61"/>
      <c r="H801" s="61"/>
      <c r="I801" s="61"/>
      <c r="J801" s="61"/>
      <c r="K801" s="61"/>
    </row>
    <row r="802" spans="2:11" ht="15" x14ac:dyDescent="0.25">
      <c r="B802" s="71"/>
      <c r="D802" s="69"/>
      <c r="E802" s="61"/>
      <c r="F802" s="61"/>
      <c r="G802" s="61"/>
      <c r="H802" s="61"/>
      <c r="I802" s="61"/>
      <c r="J802" s="61"/>
      <c r="K802" s="61"/>
    </row>
    <row r="803" spans="2:11" ht="15" x14ac:dyDescent="0.25">
      <c r="B803" s="71"/>
      <c r="D803" s="69"/>
      <c r="E803" s="61"/>
      <c r="F803" s="61"/>
      <c r="G803" s="61"/>
      <c r="H803" s="61"/>
      <c r="I803" s="61"/>
      <c r="J803" s="61"/>
      <c r="K803" s="61"/>
    </row>
    <row r="804" spans="2:11" ht="15" x14ac:dyDescent="0.25">
      <c r="B804" s="71"/>
      <c r="D804" s="69"/>
      <c r="E804" s="61"/>
      <c r="F804" s="61"/>
      <c r="G804" s="61"/>
      <c r="H804" s="61"/>
      <c r="I804" s="61"/>
      <c r="J804" s="61"/>
      <c r="K804" s="61"/>
    </row>
    <row r="805" spans="2:11" ht="15" x14ac:dyDescent="0.25">
      <c r="B805" s="71"/>
      <c r="D805" s="69"/>
      <c r="E805" s="61"/>
      <c r="F805" s="61"/>
      <c r="G805" s="61"/>
      <c r="H805" s="61"/>
      <c r="I805" s="61"/>
      <c r="J805" s="61"/>
      <c r="K805" s="61"/>
    </row>
    <row r="806" spans="2:11" ht="15" x14ac:dyDescent="0.25">
      <c r="B806" s="71"/>
      <c r="D806" s="69"/>
      <c r="E806" s="61"/>
      <c r="F806" s="61"/>
      <c r="G806" s="61"/>
      <c r="H806" s="61"/>
      <c r="I806" s="61"/>
      <c r="J806" s="61"/>
      <c r="K806" s="61"/>
    </row>
    <row r="807" spans="2:11" ht="15" x14ac:dyDescent="0.25">
      <c r="B807" s="71"/>
      <c r="D807" s="69"/>
      <c r="E807" s="61"/>
      <c r="F807" s="61"/>
      <c r="G807" s="61"/>
      <c r="H807" s="61"/>
      <c r="I807" s="61"/>
      <c r="J807" s="61"/>
      <c r="K807" s="61"/>
    </row>
    <row r="808" spans="2:11" ht="15" x14ac:dyDescent="0.25">
      <c r="B808" s="71"/>
      <c r="D808" s="69"/>
      <c r="E808" s="61"/>
      <c r="F808" s="61"/>
      <c r="G808" s="61"/>
      <c r="H808" s="61"/>
      <c r="I808" s="61"/>
      <c r="J808" s="61"/>
      <c r="K808" s="61"/>
    </row>
    <row r="809" spans="2:11" ht="15" x14ac:dyDescent="0.25">
      <c r="B809" s="71"/>
      <c r="D809" s="69"/>
      <c r="E809" s="61"/>
      <c r="F809" s="61"/>
      <c r="G809" s="61"/>
      <c r="H809" s="61"/>
      <c r="I809" s="61"/>
      <c r="J809" s="61"/>
      <c r="K809" s="61"/>
    </row>
    <row r="810" spans="2:11" ht="15" x14ac:dyDescent="0.25">
      <c r="B810" s="71"/>
      <c r="D810" s="69"/>
      <c r="E810" s="61"/>
      <c r="F810" s="61"/>
      <c r="G810" s="61"/>
      <c r="H810" s="61"/>
      <c r="I810" s="61"/>
      <c r="J810" s="61"/>
      <c r="K810" s="61"/>
    </row>
    <row r="811" spans="2:11" ht="15" x14ac:dyDescent="0.25">
      <c r="B811" s="71"/>
      <c r="D811" s="69"/>
      <c r="E811" s="61"/>
      <c r="F811" s="61"/>
      <c r="G811" s="61"/>
      <c r="H811" s="61"/>
      <c r="I811" s="61"/>
      <c r="J811" s="61"/>
      <c r="K811" s="61"/>
    </row>
    <row r="812" spans="2:11" ht="15" x14ac:dyDescent="0.25">
      <c r="B812" s="71"/>
      <c r="D812" s="69"/>
      <c r="E812" s="61"/>
      <c r="F812" s="61"/>
      <c r="G812" s="61"/>
      <c r="H812" s="61"/>
      <c r="I812" s="61"/>
      <c r="J812" s="61"/>
      <c r="K812" s="61"/>
    </row>
    <row r="813" spans="2:11" ht="15" x14ac:dyDescent="0.25">
      <c r="B813" s="71"/>
      <c r="D813" s="69"/>
      <c r="E813" s="61"/>
      <c r="F813" s="61"/>
      <c r="G813" s="61"/>
      <c r="H813" s="61"/>
      <c r="I813" s="61"/>
      <c r="J813" s="61"/>
      <c r="K813" s="61"/>
    </row>
    <row r="814" spans="2:11" ht="15" x14ac:dyDescent="0.25">
      <c r="B814" s="71"/>
      <c r="D814" s="69"/>
      <c r="E814" s="61"/>
      <c r="F814" s="61"/>
      <c r="G814" s="61"/>
      <c r="H814" s="61"/>
      <c r="I814" s="61"/>
      <c r="J814" s="61"/>
      <c r="K814" s="61"/>
    </row>
    <row r="815" spans="2:11" ht="15" x14ac:dyDescent="0.25">
      <c r="B815" s="71"/>
      <c r="D815" s="69"/>
      <c r="E815" s="61"/>
      <c r="F815" s="61"/>
      <c r="G815" s="61"/>
      <c r="H815" s="61"/>
      <c r="I815" s="61"/>
      <c r="J815" s="61"/>
      <c r="K815" s="61"/>
    </row>
    <row r="816" spans="2:11" ht="15" x14ac:dyDescent="0.25">
      <c r="B816" s="71"/>
      <c r="D816" s="69"/>
      <c r="E816" s="61"/>
      <c r="F816" s="61"/>
      <c r="G816" s="61"/>
      <c r="H816" s="61"/>
      <c r="I816" s="61"/>
      <c r="J816" s="61"/>
      <c r="K816" s="61"/>
    </row>
    <row r="817" spans="2:11" ht="15" x14ac:dyDescent="0.25">
      <c r="B817" s="71"/>
      <c r="D817" s="69"/>
      <c r="E817" s="61"/>
      <c r="F817" s="61"/>
      <c r="G817" s="61"/>
      <c r="H817" s="61"/>
      <c r="I817" s="61"/>
      <c r="J817" s="61"/>
      <c r="K817" s="61"/>
    </row>
    <row r="818" spans="2:11" ht="15" x14ac:dyDescent="0.25">
      <c r="B818" s="71"/>
      <c r="D818" s="69"/>
      <c r="E818" s="61"/>
      <c r="F818" s="61"/>
      <c r="G818" s="61"/>
      <c r="H818" s="61"/>
      <c r="I818" s="61"/>
      <c r="J818" s="61"/>
      <c r="K818" s="61"/>
    </row>
    <row r="819" spans="2:11" ht="15" x14ac:dyDescent="0.25">
      <c r="B819" s="71"/>
      <c r="D819" s="69"/>
      <c r="E819" s="61"/>
      <c r="F819" s="61"/>
      <c r="G819" s="61"/>
      <c r="H819" s="61"/>
      <c r="I819" s="61"/>
      <c r="J819" s="61"/>
      <c r="K819" s="61"/>
    </row>
    <row r="820" spans="2:11" ht="15" x14ac:dyDescent="0.25">
      <c r="B820" s="71"/>
      <c r="D820" s="69"/>
      <c r="E820" s="61"/>
      <c r="F820" s="61"/>
      <c r="G820" s="61"/>
      <c r="H820" s="61"/>
      <c r="I820" s="61"/>
      <c r="J820" s="61"/>
      <c r="K820" s="61"/>
    </row>
    <row r="821" spans="2:11" ht="15" x14ac:dyDescent="0.25">
      <c r="B821" s="71"/>
      <c r="D821" s="69"/>
      <c r="E821" s="61"/>
      <c r="F821" s="61"/>
      <c r="G821" s="61"/>
      <c r="H821" s="61"/>
      <c r="I821" s="61"/>
      <c r="J821" s="61"/>
      <c r="K821" s="61"/>
    </row>
    <row r="822" spans="2:11" ht="15" x14ac:dyDescent="0.25">
      <c r="B822" s="71"/>
      <c r="D822" s="69"/>
      <c r="E822" s="61"/>
      <c r="F822" s="61"/>
      <c r="G822" s="61"/>
      <c r="H822" s="61"/>
      <c r="I822" s="61"/>
      <c r="J822" s="61"/>
      <c r="K822" s="61"/>
    </row>
    <row r="823" spans="2:11" ht="15" x14ac:dyDescent="0.25">
      <c r="B823" s="71"/>
      <c r="D823" s="69"/>
      <c r="E823" s="61"/>
      <c r="F823" s="61"/>
      <c r="G823" s="61"/>
      <c r="H823" s="61"/>
      <c r="I823" s="61"/>
      <c r="J823" s="61"/>
      <c r="K823" s="61"/>
    </row>
    <row r="824" spans="2:11" ht="15" x14ac:dyDescent="0.25">
      <c r="B824" s="71"/>
      <c r="D824" s="69"/>
      <c r="E824" s="61"/>
      <c r="F824" s="61"/>
      <c r="G824" s="61"/>
      <c r="H824" s="61"/>
      <c r="I824" s="61"/>
      <c r="J824" s="61"/>
      <c r="K824" s="61"/>
    </row>
    <row r="825" spans="2:11" ht="15" x14ac:dyDescent="0.25">
      <c r="B825" s="71"/>
      <c r="D825" s="69"/>
      <c r="E825" s="61"/>
      <c r="F825" s="61"/>
      <c r="G825" s="61"/>
      <c r="H825" s="61"/>
      <c r="I825" s="61"/>
      <c r="J825" s="61"/>
      <c r="K825" s="61"/>
    </row>
    <row r="826" spans="2:11" ht="15" x14ac:dyDescent="0.25">
      <c r="B826" s="71"/>
      <c r="D826" s="69"/>
      <c r="E826" s="61"/>
      <c r="F826" s="61"/>
      <c r="G826" s="61"/>
      <c r="H826" s="61"/>
      <c r="I826" s="61"/>
      <c r="J826" s="61"/>
      <c r="K826" s="61"/>
    </row>
    <row r="827" spans="2:11" ht="15" x14ac:dyDescent="0.25">
      <c r="B827" s="71"/>
      <c r="D827" s="69"/>
      <c r="E827" s="61"/>
      <c r="F827" s="61"/>
      <c r="G827" s="61"/>
      <c r="H827" s="61"/>
      <c r="I827" s="61"/>
      <c r="J827" s="61"/>
      <c r="K827" s="61"/>
    </row>
    <row r="828" spans="2:11" ht="15" x14ac:dyDescent="0.25">
      <c r="B828" s="71"/>
      <c r="D828" s="69"/>
      <c r="E828" s="61"/>
      <c r="F828" s="61"/>
      <c r="G828" s="61"/>
      <c r="H828" s="61"/>
      <c r="I828" s="61"/>
      <c r="J828" s="61"/>
      <c r="K828" s="61"/>
    </row>
    <row r="829" spans="2:11" ht="15" x14ac:dyDescent="0.25">
      <c r="B829" s="71"/>
      <c r="D829" s="69"/>
      <c r="E829" s="61"/>
      <c r="F829" s="61"/>
      <c r="G829" s="61"/>
      <c r="H829" s="61"/>
      <c r="I829" s="61"/>
      <c r="J829" s="61"/>
      <c r="K829" s="61"/>
    </row>
    <row r="830" spans="2:11" ht="15" x14ac:dyDescent="0.25">
      <c r="B830" s="71"/>
      <c r="D830" s="69"/>
      <c r="E830" s="61"/>
      <c r="F830" s="61"/>
      <c r="G830" s="61"/>
      <c r="H830" s="61"/>
      <c r="I830" s="61"/>
      <c r="J830" s="61"/>
      <c r="K830" s="61"/>
    </row>
    <row r="831" spans="2:11" ht="15" x14ac:dyDescent="0.25">
      <c r="B831" s="71"/>
      <c r="D831" s="69"/>
      <c r="E831" s="61"/>
      <c r="F831" s="61"/>
      <c r="G831" s="61"/>
      <c r="H831" s="61"/>
      <c r="I831" s="61"/>
      <c r="J831" s="61"/>
      <c r="K831" s="61"/>
    </row>
    <row r="832" spans="2:11" ht="15" x14ac:dyDescent="0.25">
      <c r="B832" s="71"/>
      <c r="D832" s="69"/>
      <c r="E832" s="61"/>
      <c r="F832" s="61"/>
      <c r="G832" s="61"/>
      <c r="H832" s="61"/>
      <c r="I832" s="61"/>
      <c r="J832" s="61"/>
      <c r="K832" s="61"/>
    </row>
    <row r="833" spans="2:11" ht="15" x14ac:dyDescent="0.25">
      <c r="B833" s="71"/>
      <c r="D833" s="69"/>
      <c r="E833" s="61"/>
      <c r="F833" s="61"/>
      <c r="G833" s="61"/>
      <c r="H833" s="61"/>
      <c r="I833" s="61"/>
      <c r="J833" s="61"/>
      <c r="K833" s="61"/>
    </row>
    <row r="834" spans="2:11" ht="15" x14ac:dyDescent="0.25">
      <c r="B834" s="71"/>
      <c r="D834" s="69"/>
      <c r="E834" s="61"/>
      <c r="F834" s="61"/>
      <c r="G834" s="61"/>
      <c r="H834" s="61"/>
      <c r="I834" s="61"/>
      <c r="J834" s="61"/>
      <c r="K834" s="61"/>
    </row>
    <row r="835" spans="2:11" ht="15" x14ac:dyDescent="0.25">
      <c r="B835" s="71"/>
      <c r="D835" s="69"/>
      <c r="E835" s="61"/>
      <c r="F835" s="61"/>
      <c r="G835" s="61"/>
      <c r="H835" s="61"/>
      <c r="I835" s="61"/>
      <c r="J835" s="61"/>
      <c r="K835" s="61"/>
    </row>
    <row r="836" spans="2:11" ht="15" x14ac:dyDescent="0.25">
      <c r="B836" s="71"/>
      <c r="D836" s="69"/>
      <c r="E836" s="61"/>
      <c r="F836" s="61"/>
      <c r="G836" s="61"/>
      <c r="H836" s="61"/>
      <c r="I836" s="61"/>
      <c r="J836" s="61"/>
      <c r="K836" s="61"/>
    </row>
    <row r="837" spans="2:11" ht="15" x14ac:dyDescent="0.25">
      <c r="B837" s="71"/>
      <c r="D837" s="69"/>
      <c r="E837" s="61"/>
      <c r="F837" s="61"/>
      <c r="G837" s="61"/>
      <c r="H837" s="61"/>
      <c r="I837" s="61"/>
      <c r="J837" s="61"/>
      <c r="K837" s="61"/>
    </row>
    <row r="838" spans="2:11" ht="15" x14ac:dyDescent="0.25">
      <c r="B838" s="71"/>
      <c r="D838" s="69"/>
      <c r="E838" s="61"/>
      <c r="F838" s="61"/>
      <c r="G838" s="61"/>
      <c r="H838" s="61"/>
      <c r="I838" s="61"/>
      <c r="J838" s="61"/>
      <c r="K838" s="61"/>
    </row>
    <row r="839" spans="2:11" ht="15" x14ac:dyDescent="0.25">
      <c r="B839" s="71"/>
      <c r="D839" s="69"/>
      <c r="E839" s="61"/>
      <c r="F839" s="61"/>
      <c r="G839" s="61"/>
      <c r="H839" s="61"/>
      <c r="I839" s="61"/>
      <c r="J839" s="61"/>
      <c r="K839" s="61"/>
    </row>
    <row r="840" spans="2:11" ht="15" x14ac:dyDescent="0.25">
      <c r="B840" s="71"/>
      <c r="D840" s="69"/>
      <c r="E840" s="61"/>
      <c r="F840" s="61"/>
      <c r="G840" s="61"/>
      <c r="H840" s="61"/>
      <c r="I840" s="61"/>
      <c r="J840" s="61"/>
      <c r="K840" s="61"/>
    </row>
    <row r="841" spans="2:11" ht="15" x14ac:dyDescent="0.25">
      <c r="B841" s="71"/>
      <c r="D841" s="69"/>
      <c r="E841" s="61"/>
      <c r="F841" s="61"/>
      <c r="G841" s="61"/>
      <c r="H841" s="61"/>
      <c r="I841" s="61"/>
      <c r="J841" s="61"/>
      <c r="K841" s="61"/>
    </row>
    <row r="842" spans="2:11" ht="15" x14ac:dyDescent="0.25">
      <c r="B842" s="71"/>
      <c r="D842" s="69"/>
      <c r="E842" s="61"/>
      <c r="F842" s="61"/>
      <c r="G842" s="61"/>
      <c r="H842" s="61"/>
      <c r="I842" s="61"/>
      <c r="J842" s="61"/>
      <c r="K842" s="61"/>
    </row>
    <row r="843" spans="2:11" ht="15" x14ac:dyDescent="0.25">
      <c r="B843" s="71"/>
      <c r="D843" s="69"/>
      <c r="E843" s="61"/>
      <c r="F843" s="61"/>
      <c r="G843" s="61"/>
      <c r="H843" s="61"/>
      <c r="I843" s="61"/>
      <c r="J843" s="61"/>
      <c r="K843" s="61"/>
    </row>
    <row r="844" spans="2:11" ht="15" x14ac:dyDescent="0.25">
      <c r="B844" s="71"/>
      <c r="D844" s="69"/>
      <c r="E844" s="61"/>
      <c r="F844" s="61"/>
      <c r="G844" s="61"/>
      <c r="H844" s="61"/>
      <c r="I844" s="61"/>
      <c r="J844" s="61"/>
      <c r="K844" s="61"/>
    </row>
    <row r="845" spans="2:11" ht="15" x14ac:dyDescent="0.25">
      <c r="B845" s="71"/>
      <c r="D845" s="69"/>
      <c r="E845" s="61"/>
      <c r="F845" s="61"/>
      <c r="G845" s="61"/>
      <c r="H845" s="61"/>
      <c r="I845" s="61"/>
      <c r="J845" s="61"/>
      <c r="K845" s="61"/>
    </row>
    <row r="846" spans="2:11" ht="15" x14ac:dyDescent="0.25">
      <c r="B846" s="71"/>
      <c r="D846" s="69"/>
      <c r="E846" s="61"/>
      <c r="F846" s="61"/>
      <c r="G846" s="61"/>
      <c r="H846" s="61"/>
      <c r="I846" s="61"/>
      <c r="J846" s="61"/>
      <c r="K846" s="61"/>
    </row>
    <row r="847" spans="2:11" ht="15" x14ac:dyDescent="0.25">
      <c r="B847" s="71"/>
      <c r="D847" s="69"/>
      <c r="E847" s="61"/>
      <c r="F847" s="61"/>
      <c r="G847" s="61"/>
      <c r="H847" s="61"/>
      <c r="I847" s="61"/>
      <c r="J847" s="61"/>
      <c r="K847" s="61"/>
    </row>
    <row r="848" spans="2:11" ht="15" x14ac:dyDescent="0.25">
      <c r="B848" s="71"/>
      <c r="D848" s="69"/>
      <c r="E848" s="61"/>
      <c r="F848" s="61"/>
      <c r="G848" s="61"/>
      <c r="H848" s="61"/>
      <c r="I848" s="61"/>
      <c r="J848" s="61"/>
      <c r="K848" s="61"/>
    </row>
    <row r="849" spans="2:11" ht="15" x14ac:dyDescent="0.25">
      <c r="B849" s="71"/>
      <c r="D849" s="69"/>
      <c r="E849" s="61"/>
      <c r="F849" s="61"/>
      <c r="G849" s="61"/>
      <c r="H849" s="61"/>
      <c r="I849" s="61"/>
      <c r="J849" s="61"/>
      <c r="K849" s="61"/>
    </row>
    <row r="850" spans="2:11" ht="15" x14ac:dyDescent="0.25">
      <c r="B850" s="71"/>
      <c r="D850" s="69"/>
      <c r="E850" s="61"/>
      <c r="F850" s="61"/>
      <c r="G850" s="61"/>
      <c r="H850" s="61"/>
      <c r="I850" s="61"/>
      <c r="J850" s="61"/>
      <c r="K850" s="61"/>
    </row>
    <row r="851" spans="2:11" ht="15" x14ac:dyDescent="0.25">
      <c r="B851" s="71"/>
      <c r="D851" s="69"/>
      <c r="E851" s="61"/>
      <c r="F851" s="61"/>
      <c r="G851" s="61"/>
      <c r="H851" s="61"/>
      <c r="I851" s="61"/>
      <c r="J851" s="61"/>
      <c r="K851" s="61"/>
    </row>
    <row r="852" spans="2:11" ht="15" x14ac:dyDescent="0.25">
      <c r="B852" s="71"/>
      <c r="D852" s="69"/>
      <c r="E852" s="61"/>
      <c r="F852" s="61"/>
      <c r="G852" s="61"/>
      <c r="H852" s="61"/>
      <c r="I852" s="61"/>
      <c r="J852" s="61"/>
      <c r="K852" s="61"/>
    </row>
    <row r="853" spans="2:11" ht="15" x14ac:dyDescent="0.25">
      <c r="B853" s="71"/>
      <c r="D853" s="69"/>
      <c r="E853" s="61"/>
      <c r="F853" s="61"/>
      <c r="G853" s="61"/>
      <c r="H853" s="61"/>
      <c r="I853" s="61"/>
      <c r="J853" s="61"/>
      <c r="K853" s="61"/>
    </row>
    <row r="854" spans="2:11" ht="15" x14ac:dyDescent="0.25">
      <c r="B854" s="71"/>
      <c r="D854" s="69"/>
      <c r="E854" s="61"/>
      <c r="F854" s="61"/>
      <c r="G854" s="61"/>
      <c r="H854" s="61"/>
      <c r="I854" s="61"/>
      <c r="J854" s="61"/>
      <c r="K854" s="61"/>
    </row>
    <row r="855" spans="2:11" ht="15" x14ac:dyDescent="0.25">
      <c r="B855" s="71"/>
      <c r="D855" s="69"/>
      <c r="E855" s="61"/>
      <c r="F855" s="61"/>
      <c r="G855" s="61"/>
      <c r="H855" s="61"/>
      <c r="I855" s="61"/>
      <c r="J855" s="61"/>
      <c r="K855" s="61"/>
    </row>
    <row r="856" spans="2:11" ht="15" x14ac:dyDescent="0.25">
      <c r="B856" s="71"/>
      <c r="D856" s="69"/>
      <c r="E856" s="61"/>
      <c r="F856" s="61"/>
      <c r="G856" s="61"/>
      <c r="H856" s="61"/>
      <c r="I856" s="61"/>
      <c r="J856" s="61"/>
      <c r="K856" s="61"/>
    </row>
    <row r="857" spans="2:11" ht="15" x14ac:dyDescent="0.25">
      <c r="B857" s="71"/>
      <c r="D857" s="69"/>
      <c r="E857" s="61"/>
      <c r="F857" s="61"/>
      <c r="G857" s="61"/>
      <c r="H857" s="61"/>
      <c r="I857" s="61"/>
      <c r="J857" s="61"/>
      <c r="K857" s="61"/>
    </row>
    <row r="858" spans="2:11" ht="15" x14ac:dyDescent="0.25">
      <c r="B858" s="71"/>
      <c r="D858" s="69"/>
      <c r="E858" s="61"/>
      <c r="F858" s="61"/>
      <c r="G858" s="61"/>
      <c r="H858" s="61"/>
      <c r="I858" s="61"/>
      <c r="J858" s="61"/>
      <c r="K858" s="61"/>
    </row>
    <row r="859" spans="2:11" ht="15" x14ac:dyDescent="0.25">
      <c r="B859" s="71"/>
      <c r="D859" s="69"/>
      <c r="E859" s="61"/>
      <c r="F859" s="61"/>
      <c r="G859" s="61"/>
      <c r="H859" s="61"/>
      <c r="I859" s="61"/>
      <c r="J859" s="61"/>
      <c r="K859" s="61"/>
    </row>
    <row r="860" spans="2:11" ht="15" x14ac:dyDescent="0.25">
      <c r="B860" s="71"/>
      <c r="D860" s="69"/>
      <c r="E860" s="61"/>
      <c r="F860" s="61"/>
      <c r="G860" s="61"/>
      <c r="H860" s="61"/>
      <c r="I860" s="61"/>
      <c r="J860" s="61"/>
      <c r="K860" s="61"/>
    </row>
    <row r="861" spans="2:11" ht="15" x14ac:dyDescent="0.25">
      <c r="B861" s="71"/>
      <c r="D861" s="69"/>
      <c r="E861" s="61"/>
      <c r="F861" s="61"/>
      <c r="G861" s="61"/>
      <c r="H861" s="61"/>
      <c r="I861" s="61"/>
      <c r="J861" s="61"/>
      <c r="K861" s="61"/>
    </row>
    <row r="862" spans="2:11" ht="15" x14ac:dyDescent="0.25">
      <c r="B862" s="71"/>
      <c r="D862" s="69"/>
      <c r="E862" s="61"/>
      <c r="F862" s="61"/>
      <c r="G862" s="61"/>
      <c r="H862" s="61"/>
      <c r="I862" s="61"/>
      <c r="J862" s="61"/>
      <c r="K862" s="61"/>
    </row>
    <row r="863" spans="2:11" ht="15" x14ac:dyDescent="0.25">
      <c r="B863" s="71"/>
      <c r="D863" s="69"/>
      <c r="E863" s="61"/>
      <c r="F863" s="61"/>
      <c r="G863" s="61"/>
      <c r="H863" s="61"/>
      <c r="I863" s="61"/>
      <c r="J863" s="61"/>
      <c r="K863" s="61"/>
    </row>
    <row r="864" spans="2:11" ht="15" x14ac:dyDescent="0.25">
      <c r="B864" s="71"/>
      <c r="D864" s="69"/>
      <c r="E864" s="61"/>
      <c r="F864" s="61"/>
      <c r="G864" s="61"/>
      <c r="H864" s="61"/>
      <c r="I864" s="61"/>
      <c r="J864" s="61"/>
      <c r="K864" s="61"/>
    </row>
    <row r="865" spans="2:11" ht="15" x14ac:dyDescent="0.25">
      <c r="B865" s="71"/>
      <c r="D865" s="69"/>
      <c r="E865" s="61"/>
      <c r="F865" s="61"/>
      <c r="G865" s="61"/>
      <c r="H865" s="61"/>
      <c r="I865" s="61"/>
      <c r="J865" s="61"/>
      <c r="K865" s="61"/>
    </row>
    <row r="866" spans="2:11" ht="15" x14ac:dyDescent="0.25">
      <c r="B866" s="71"/>
      <c r="D866" s="69"/>
      <c r="E866" s="61"/>
      <c r="F866" s="61"/>
      <c r="G866" s="61"/>
      <c r="H866" s="61"/>
      <c r="I866" s="61"/>
      <c r="J866" s="61"/>
      <c r="K866" s="61"/>
    </row>
    <row r="867" spans="2:11" ht="15" x14ac:dyDescent="0.25">
      <c r="B867" s="71"/>
      <c r="D867" s="69"/>
      <c r="E867" s="61"/>
      <c r="F867" s="61"/>
      <c r="G867" s="61"/>
      <c r="H867" s="61"/>
      <c r="I867" s="61"/>
      <c r="J867" s="61"/>
      <c r="K867" s="61"/>
    </row>
    <row r="868" spans="2:11" ht="15" x14ac:dyDescent="0.25">
      <c r="B868" s="71"/>
      <c r="D868" s="69"/>
      <c r="E868" s="61"/>
      <c r="F868" s="61"/>
      <c r="G868" s="61"/>
      <c r="H868" s="61"/>
      <c r="I868" s="61"/>
      <c r="J868" s="61"/>
      <c r="K868" s="61"/>
    </row>
    <row r="869" spans="2:11" ht="15" x14ac:dyDescent="0.25">
      <c r="B869" s="71"/>
      <c r="D869" s="69"/>
      <c r="E869" s="61"/>
      <c r="F869" s="61"/>
      <c r="G869" s="61"/>
      <c r="H869" s="61"/>
      <c r="I869" s="61"/>
      <c r="J869" s="61"/>
      <c r="K869" s="61"/>
    </row>
    <row r="870" spans="2:11" ht="15" x14ac:dyDescent="0.25">
      <c r="B870" s="71"/>
      <c r="D870" s="69"/>
      <c r="E870" s="61"/>
      <c r="F870" s="61"/>
      <c r="G870" s="61"/>
      <c r="H870" s="61"/>
      <c r="I870" s="61"/>
      <c r="J870" s="61"/>
      <c r="K870" s="61"/>
    </row>
    <row r="871" spans="2:11" ht="15" x14ac:dyDescent="0.25">
      <c r="B871" s="71"/>
      <c r="D871" s="69"/>
      <c r="E871" s="61"/>
      <c r="F871" s="61"/>
      <c r="G871" s="61"/>
      <c r="H871" s="61"/>
      <c r="I871" s="61"/>
      <c r="J871" s="61"/>
      <c r="K871" s="61"/>
    </row>
    <row r="872" spans="2:11" ht="15" x14ac:dyDescent="0.25">
      <c r="B872" s="71"/>
      <c r="D872" s="69"/>
      <c r="E872" s="61"/>
      <c r="F872" s="61"/>
      <c r="G872" s="61"/>
      <c r="H872" s="61"/>
      <c r="I872" s="61"/>
      <c r="J872" s="61"/>
      <c r="K872" s="61"/>
    </row>
    <row r="873" spans="2:11" ht="15" x14ac:dyDescent="0.25">
      <c r="B873" s="71"/>
      <c r="D873" s="69"/>
      <c r="E873" s="61"/>
      <c r="F873" s="61"/>
      <c r="G873" s="61"/>
      <c r="H873" s="61"/>
      <c r="I873" s="61"/>
      <c r="J873" s="61"/>
      <c r="K873" s="61"/>
    </row>
    <row r="874" spans="2:11" ht="15" x14ac:dyDescent="0.25">
      <c r="B874" s="71"/>
      <c r="D874" s="69"/>
      <c r="E874" s="61"/>
      <c r="F874" s="61"/>
      <c r="G874" s="61"/>
      <c r="H874" s="61"/>
      <c r="I874" s="61"/>
      <c r="J874" s="61"/>
      <c r="K874" s="61"/>
    </row>
    <row r="875" spans="2:11" ht="15" x14ac:dyDescent="0.25">
      <c r="B875" s="71"/>
      <c r="D875" s="69"/>
      <c r="E875" s="61"/>
      <c r="F875" s="61"/>
      <c r="G875" s="61"/>
      <c r="H875" s="61"/>
      <c r="I875" s="61"/>
      <c r="J875" s="61"/>
      <c r="K875" s="61"/>
    </row>
    <row r="876" spans="2:11" ht="15" x14ac:dyDescent="0.25">
      <c r="B876" s="71"/>
      <c r="D876" s="69"/>
      <c r="E876" s="61"/>
      <c r="F876" s="61"/>
      <c r="G876" s="61"/>
      <c r="H876" s="61"/>
      <c r="I876" s="61"/>
      <c r="J876" s="61"/>
      <c r="K876" s="61"/>
    </row>
    <row r="877" spans="2:11" ht="15" x14ac:dyDescent="0.25">
      <c r="B877" s="71"/>
      <c r="D877" s="69"/>
      <c r="E877" s="61"/>
      <c r="F877" s="61"/>
      <c r="G877" s="61"/>
      <c r="H877" s="61"/>
      <c r="I877" s="61"/>
      <c r="J877" s="61"/>
      <c r="K877" s="61"/>
    </row>
    <row r="878" spans="2:11" ht="15" x14ac:dyDescent="0.25">
      <c r="B878" s="71"/>
      <c r="D878" s="69"/>
      <c r="E878" s="61"/>
      <c r="F878" s="61"/>
      <c r="G878" s="61"/>
      <c r="H878" s="61"/>
      <c r="I878" s="61"/>
      <c r="J878" s="61"/>
      <c r="K878" s="61"/>
    </row>
    <row r="879" spans="2:11" ht="15" x14ac:dyDescent="0.25">
      <c r="B879" s="71"/>
      <c r="D879" s="69"/>
      <c r="E879" s="61"/>
      <c r="F879" s="61"/>
      <c r="G879" s="61"/>
      <c r="H879" s="61"/>
      <c r="I879" s="61"/>
      <c r="J879" s="61"/>
      <c r="K879" s="61"/>
    </row>
    <row r="880" spans="2:11" ht="15" x14ac:dyDescent="0.25">
      <c r="B880" s="71"/>
      <c r="D880" s="69"/>
      <c r="E880" s="61"/>
      <c r="F880" s="61"/>
      <c r="G880" s="61"/>
      <c r="H880" s="61"/>
      <c r="I880" s="61"/>
      <c r="J880" s="61"/>
      <c r="K880" s="61"/>
    </row>
    <row r="881" spans="2:11" ht="15" x14ac:dyDescent="0.25">
      <c r="B881" s="71"/>
      <c r="D881" s="69"/>
      <c r="E881" s="61"/>
      <c r="F881" s="61"/>
      <c r="G881" s="61"/>
      <c r="H881" s="61"/>
      <c r="I881" s="61"/>
      <c r="J881" s="61"/>
      <c r="K881" s="61"/>
    </row>
    <row r="882" spans="2:11" ht="15" x14ac:dyDescent="0.25">
      <c r="B882" s="71"/>
      <c r="D882" s="69"/>
      <c r="E882" s="61"/>
      <c r="F882" s="61"/>
      <c r="G882" s="61"/>
      <c r="H882" s="61"/>
      <c r="I882" s="61"/>
      <c r="J882" s="61"/>
      <c r="K882" s="61"/>
    </row>
    <row r="883" spans="2:11" ht="15" x14ac:dyDescent="0.25">
      <c r="B883" s="71"/>
      <c r="D883" s="69"/>
      <c r="E883" s="61"/>
      <c r="F883" s="61"/>
      <c r="G883" s="61"/>
      <c r="H883" s="61"/>
      <c r="I883" s="61"/>
      <c r="J883" s="61"/>
      <c r="K883" s="61"/>
    </row>
    <row r="884" spans="2:11" ht="15" x14ac:dyDescent="0.25">
      <c r="B884" s="71"/>
      <c r="D884" s="69"/>
      <c r="E884" s="61"/>
      <c r="F884" s="61"/>
      <c r="G884" s="61"/>
      <c r="H884" s="61"/>
      <c r="I884" s="61"/>
      <c r="J884" s="61"/>
      <c r="K884" s="61"/>
    </row>
    <row r="885" spans="2:11" ht="15" x14ac:dyDescent="0.25">
      <c r="B885" s="71"/>
      <c r="D885" s="69"/>
      <c r="E885" s="61"/>
      <c r="F885" s="61"/>
      <c r="G885" s="61"/>
      <c r="H885" s="61"/>
      <c r="I885" s="61"/>
      <c r="J885" s="61"/>
      <c r="K885" s="61"/>
    </row>
    <row r="886" spans="2:11" ht="15" x14ac:dyDescent="0.25">
      <c r="B886" s="71"/>
      <c r="D886" s="69"/>
      <c r="E886" s="61"/>
      <c r="F886" s="61"/>
      <c r="G886" s="61"/>
      <c r="H886" s="61"/>
      <c r="I886" s="61"/>
      <c r="J886" s="61"/>
      <c r="K886" s="61"/>
    </row>
    <row r="887" spans="2:11" ht="15" x14ac:dyDescent="0.25">
      <c r="B887" s="71"/>
      <c r="D887" s="69"/>
      <c r="E887" s="61"/>
      <c r="F887" s="61"/>
      <c r="G887" s="61"/>
      <c r="H887" s="61"/>
      <c r="I887" s="61"/>
      <c r="J887" s="61"/>
      <c r="K887" s="61"/>
    </row>
    <row r="888" spans="2:11" ht="15" x14ac:dyDescent="0.25">
      <c r="B888" s="71"/>
      <c r="D888" s="69"/>
      <c r="E888" s="61"/>
      <c r="F888" s="61"/>
      <c r="G888" s="61"/>
      <c r="H888" s="61"/>
      <c r="I888" s="61"/>
      <c r="J888" s="61"/>
      <c r="K888" s="61"/>
    </row>
    <row r="889" spans="2:11" ht="15" x14ac:dyDescent="0.25">
      <c r="B889" s="71"/>
      <c r="D889" s="69"/>
      <c r="E889" s="61"/>
      <c r="F889" s="61"/>
      <c r="G889" s="61"/>
      <c r="H889" s="61"/>
      <c r="I889" s="61"/>
      <c r="J889" s="61"/>
      <c r="K889" s="61"/>
    </row>
    <row r="890" spans="2:11" ht="15" x14ac:dyDescent="0.25">
      <c r="B890" s="71"/>
      <c r="D890" s="69"/>
      <c r="E890" s="61"/>
      <c r="F890" s="61"/>
      <c r="G890" s="61"/>
      <c r="H890" s="61"/>
      <c r="I890" s="61"/>
      <c r="J890" s="61"/>
      <c r="K890" s="61"/>
    </row>
    <row r="891" spans="2:11" ht="15" x14ac:dyDescent="0.25">
      <c r="B891" s="71"/>
      <c r="D891" s="69"/>
      <c r="E891" s="61"/>
      <c r="F891" s="61"/>
      <c r="G891" s="61"/>
      <c r="H891" s="61"/>
      <c r="I891" s="61"/>
      <c r="J891" s="61"/>
      <c r="K891" s="61"/>
    </row>
    <row r="892" spans="2:11" ht="15" x14ac:dyDescent="0.25">
      <c r="B892" s="71"/>
      <c r="D892" s="69"/>
      <c r="E892" s="61"/>
      <c r="F892" s="61"/>
      <c r="G892" s="61"/>
      <c r="H892" s="61"/>
      <c r="I892" s="61"/>
      <c r="J892" s="61"/>
      <c r="K892" s="61"/>
    </row>
    <row r="893" spans="2:11" ht="15" x14ac:dyDescent="0.25">
      <c r="B893" s="71"/>
      <c r="D893" s="69"/>
      <c r="E893" s="61"/>
      <c r="F893" s="61"/>
      <c r="G893" s="61"/>
      <c r="H893" s="61"/>
      <c r="I893" s="61"/>
      <c r="J893" s="61"/>
      <c r="K893" s="61"/>
    </row>
    <row r="894" spans="2:11" ht="15" x14ac:dyDescent="0.25">
      <c r="B894" s="71"/>
      <c r="D894" s="69"/>
      <c r="E894" s="61"/>
      <c r="F894" s="61"/>
      <c r="G894" s="61"/>
      <c r="H894" s="61"/>
      <c r="I894" s="61"/>
      <c r="J894" s="61"/>
      <c r="K894" s="61"/>
    </row>
    <row r="895" spans="2:11" ht="15" x14ac:dyDescent="0.25">
      <c r="B895" s="71"/>
      <c r="D895" s="69"/>
      <c r="E895" s="61"/>
      <c r="F895" s="61"/>
      <c r="G895" s="61"/>
      <c r="H895" s="61"/>
      <c r="I895" s="61"/>
      <c r="J895" s="61"/>
      <c r="K895" s="61"/>
    </row>
    <row r="896" spans="2:11" ht="15" x14ac:dyDescent="0.25">
      <c r="B896" s="71"/>
      <c r="D896" s="69"/>
      <c r="E896" s="61"/>
      <c r="F896" s="61"/>
      <c r="G896" s="61"/>
      <c r="H896" s="61"/>
      <c r="I896" s="61"/>
      <c r="J896" s="61"/>
      <c r="K896" s="61"/>
    </row>
    <row r="897" spans="2:11" ht="15" x14ac:dyDescent="0.25">
      <c r="B897" s="71"/>
      <c r="D897" s="69"/>
      <c r="E897" s="61"/>
      <c r="F897" s="61"/>
      <c r="G897" s="61"/>
      <c r="H897" s="61"/>
      <c r="I897" s="61"/>
      <c r="J897" s="61"/>
      <c r="K897" s="61"/>
    </row>
    <row r="898" spans="2:11" ht="15" x14ac:dyDescent="0.25">
      <c r="B898" s="71"/>
      <c r="D898" s="69"/>
      <c r="E898" s="61"/>
      <c r="F898" s="61"/>
      <c r="G898" s="61"/>
      <c r="H898" s="61"/>
      <c r="I898" s="61"/>
      <c r="J898" s="61"/>
      <c r="K898" s="61"/>
    </row>
    <row r="899" spans="2:11" ht="15" x14ac:dyDescent="0.25">
      <c r="B899" s="71"/>
      <c r="D899" s="69"/>
      <c r="E899" s="61"/>
      <c r="F899" s="61"/>
      <c r="G899" s="61"/>
      <c r="H899" s="61"/>
      <c r="I899" s="61"/>
      <c r="J899" s="61"/>
      <c r="K899" s="61"/>
    </row>
    <row r="900" spans="2:11" ht="15" x14ac:dyDescent="0.25">
      <c r="B900" s="71"/>
      <c r="D900" s="69"/>
      <c r="E900" s="61"/>
      <c r="F900" s="61"/>
      <c r="G900" s="61"/>
      <c r="H900" s="61"/>
      <c r="I900" s="61"/>
      <c r="J900" s="61"/>
      <c r="K900" s="61"/>
    </row>
    <row r="901" spans="2:11" ht="15" x14ac:dyDescent="0.25">
      <c r="B901" s="71"/>
      <c r="D901" s="69"/>
      <c r="E901" s="61"/>
      <c r="F901" s="61"/>
      <c r="G901" s="61"/>
      <c r="H901" s="61"/>
      <c r="I901" s="61"/>
      <c r="J901" s="61"/>
      <c r="K901" s="61"/>
    </row>
    <row r="902" spans="2:11" ht="15" x14ac:dyDescent="0.25">
      <c r="B902" s="71"/>
      <c r="D902" s="69"/>
      <c r="E902" s="61"/>
      <c r="F902" s="61"/>
      <c r="G902" s="61"/>
      <c r="H902" s="61"/>
      <c r="I902" s="61"/>
      <c r="J902" s="61"/>
      <c r="K902" s="61"/>
    </row>
    <row r="903" spans="2:11" ht="15" x14ac:dyDescent="0.25">
      <c r="B903" s="71"/>
      <c r="D903" s="69"/>
      <c r="E903" s="61"/>
      <c r="F903" s="61"/>
      <c r="G903" s="61"/>
      <c r="H903" s="61"/>
      <c r="I903" s="61"/>
      <c r="J903" s="61"/>
      <c r="K903" s="61"/>
    </row>
    <row r="904" spans="2:11" ht="15" x14ac:dyDescent="0.25">
      <c r="B904" s="71"/>
      <c r="D904" s="69"/>
      <c r="E904" s="61"/>
      <c r="F904" s="61"/>
      <c r="G904" s="61"/>
      <c r="H904" s="61"/>
      <c r="I904" s="61"/>
      <c r="J904" s="61"/>
      <c r="K904" s="61"/>
    </row>
    <row r="905" spans="2:11" ht="15" x14ac:dyDescent="0.25">
      <c r="B905" s="71"/>
      <c r="D905" s="69"/>
      <c r="E905" s="61"/>
      <c r="F905" s="61"/>
      <c r="G905" s="61"/>
      <c r="H905" s="61"/>
      <c r="I905" s="61"/>
      <c r="J905" s="61"/>
      <c r="K905" s="61"/>
    </row>
    <row r="906" spans="2:11" ht="15" x14ac:dyDescent="0.25">
      <c r="B906" s="71"/>
      <c r="D906" s="69"/>
      <c r="E906" s="61"/>
      <c r="F906" s="61"/>
      <c r="G906" s="61"/>
      <c r="H906" s="61"/>
      <c r="I906" s="61"/>
      <c r="J906" s="61"/>
      <c r="K906" s="61"/>
    </row>
    <row r="907" spans="2:11" ht="15" x14ac:dyDescent="0.25">
      <c r="B907" s="71"/>
      <c r="D907" s="69"/>
      <c r="E907" s="61"/>
      <c r="F907" s="61"/>
      <c r="G907" s="61"/>
      <c r="H907" s="61"/>
      <c r="I907" s="61"/>
      <c r="J907" s="61"/>
      <c r="K907" s="61"/>
    </row>
    <row r="908" spans="2:11" ht="15" x14ac:dyDescent="0.25">
      <c r="B908" s="71"/>
      <c r="D908" s="69"/>
      <c r="E908" s="61"/>
      <c r="F908" s="61"/>
      <c r="G908" s="61"/>
      <c r="H908" s="61"/>
      <c r="I908" s="61"/>
      <c r="J908" s="61"/>
      <c r="K908" s="61"/>
    </row>
    <row r="909" spans="2:11" ht="15" x14ac:dyDescent="0.25">
      <c r="B909" s="71"/>
      <c r="D909" s="69"/>
      <c r="E909" s="61"/>
      <c r="F909" s="61"/>
      <c r="G909" s="61"/>
      <c r="H909" s="61"/>
      <c r="I909" s="61"/>
      <c r="J909" s="61"/>
      <c r="K909" s="61"/>
    </row>
    <row r="910" spans="2:11" ht="15" x14ac:dyDescent="0.25">
      <c r="B910" s="71"/>
      <c r="D910" s="69"/>
      <c r="E910" s="61"/>
      <c r="F910" s="61"/>
      <c r="G910" s="61"/>
      <c r="H910" s="61"/>
      <c r="I910" s="61"/>
      <c r="J910" s="61"/>
      <c r="K910" s="61"/>
    </row>
    <row r="911" spans="2:11" ht="15" x14ac:dyDescent="0.25">
      <c r="B911" s="71"/>
      <c r="D911" s="69"/>
      <c r="E911" s="61"/>
      <c r="F911" s="61"/>
      <c r="G911" s="61"/>
      <c r="H911" s="61"/>
      <c r="I911" s="61"/>
      <c r="J911" s="61"/>
      <c r="K911" s="61"/>
    </row>
    <row r="912" spans="2:11" ht="15" x14ac:dyDescent="0.25">
      <c r="B912" s="71"/>
      <c r="D912" s="69"/>
      <c r="E912" s="61"/>
      <c r="F912" s="61"/>
      <c r="G912" s="61"/>
      <c r="H912" s="61"/>
      <c r="I912" s="61"/>
      <c r="J912" s="61"/>
      <c r="K912" s="61"/>
    </row>
    <row r="913" spans="2:11" ht="15" x14ac:dyDescent="0.25">
      <c r="B913" s="71"/>
      <c r="D913" s="69"/>
      <c r="E913" s="61"/>
      <c r="F913" s="61"/>
      <c r="G913" s="61"/>
      <c r="H913" s="61"/>
      <c r="I913" s="61"/>
      <c r="J913" s="61"/>
      <c r="K913" s="61"/>
    </row>
    <row r="914" spans="2:11" ht="15" x14ac:dyDescent="0.25">
      <c r="B914" s="71"/>
      <c r="D914" s="69"/>
      <c r="E914" s="61"/>
      <c r="F914" s="61"/>
      <c r="G914" s="61"/>
      <c r="H914" s="61"/>
      <c r="I914" s="61"/>
      <c r="J914" s="61"/>
      <c r="K914" s="61"/>
    </row>
    <row r="915" spans="2:11" ht="15" x14ac:dyDescent="0.25">
      <c r="B915" s="71"/>
      <c r="D915" s="69"/>
      <c r="E915" s="61"/>
      <c r="F915" s="61"/>
      <c r="G915" s="61"/>
      <c r="H915" s="61"/>
      <c r="I915" s="61"/>
      <c r="J915" s="61"/>
      <c r="K915" s="61"/>
    </row>
    <row r="916" spans="2:11" ht="15" x14ac:dyDescent="0.25">
      <c r="B916" s="71"/>
      <c r="D916" s="69"/>
      <c r="E916" s="61"/>
      <c r="F916" s="61"/>
      <c r="G916" s="61"/>
      <c r="H916" s="61"/>
      <c r="I916" s="61"/>
      <c r="J916" s="61"/>
      <c r="K916" s="61"/>
    </row>
    <row r="917" spans="2:11" ht="15" x14ac:dyDescent="0.25">
      <c r="B917" s="71"/>
      <c r="D917" s="69"/>
      <c r="E917" s="61"/>
      <c r="F917" s="61"/>
      <c r="G917" s="61"/>
      <c r="H917" s="61"/>
      <c r="I917" s="61"/>
      <c r="J917" s="61"/>
      <c r="K917" s="61"/>
    </row>
    <row r="918" spans="2:11" ht="15" x14ac:dyDescent="0.25">
      <c r="B918" s="71"/>
      <c r="D918" s="69"/>
      <c r="E918" s="61"/>
      <c r="F918" s="61"/>
      <c r="G918" s="61"/>
      <c r="H918" s="61"/>
      <c r="I918" s="61"/>
      <c r="J918" s="61"/>
      <c r="K918" s="61"/>
    </row>
    <row r="919" spans="2:11" ht="15" x14ac:dyDescent="0.25">
      <c r="B919" s="71"/>
      <c r="D919" s="69"/>
      <c r="E919" s="61"/>
      <c r="F919" s="61"/>
      <c r="G919" s="61"/>
      <c r="H919" s="61"/>
      <c r="I919" s="61"/>
      <c r="J919" s="61"/>
      <c r="K919" s="61"/>
    </row>
    <row r="920" spans="2:11" ht="15" x14ac:dyDescent="0.25">
      <c r="B920" s="71"/>
      <c r="D920" s="69"/>
      <c r="E920" s="61"/>
      <c r="F920" s="61"/>
      <c r="G920" s="61"/>
      <c r="H920" s="61"/>
      <c r="I920" s="61"/>
      <c r="J920" s="61"/>
      <c r="K920" s="61"/>
    </row>
    <row r="921" spans="2:11" ht="15" x14ac:dyDescent="0.25">
      <c r="B921" s="71"/>
      <c r="D921" s="69"/>
      <c r="E921" s="61"/>
      <c r="F921" s="61"/>
      <c r="G921" s="61"/>
      <c r="H921" s="61"/>
      <c r="I921" s="61"/>
      <c r="J921" s="61"/>
      <c r="K921" s="61"/>
    </row>
    <row r="922" spans="2:11" ht="15" x14ac:dyDescent="0.25">
      <c r="B922" s="71"/>
      <c r="D922" s="69"/>
      <c r="E922" s="61"/>
      <c r="F922" s="61"/>
      <c r="G922" s="61"/>
      <c r="H922" s="61"/>
      <c r="I922" s="61"/>
      <c r="J922" s="61"/>
      <c r="K922" s="61"/>
    </row>
    <row r="923" spans="2:11" ht="15" x14ac:dyDescent="0.25">
      <c r="B923" s="71"/>
      <c r="D923" s="69"/>
      <c r="E923" s="61"/>
      <c r="F923" s="61"/>
      <c r="G923" s="61"/>
      <c r="H923" s="61"/>
      <c r="I923" s="61"/>
      <c r="J923" s="61"/>
      <c r="K923" s="61"/>
    </row>
    <row r="924" spans="2:11" ht="15" x14ac:dyDescent="0.25">
      <c r="B924" s="71"/>
      <c r="D924" s="69"/>
      <c r="E924" s="61"/>
      <c r="F924" s="61"/>
      <c r="G924" s="61"/>
      <c r="H924" s="61"/>
      <c r="I924" s="61"/>
      <c r="J924" s="61"/>
      <c r="K924" s="61"/>
    </row>
    <row r="925" spans="2:11" ht="15" x14ac:dyDescent="0.25">
      <c r="B925" s="71"/>
      <c r="D925" s="69"/>
      <c r="E925" s="61"/>
      <c r="F925" s="61"/>
      <c r="G925" s="61"/>
      <c r="H925" s="61"/>
      <c r="I925" s="61"/>
      <c r="J925" s="61"/>
      <c r="K925" s="61"/>
    </row>
    <row r="926" spans="2:11" ht="15" x14ac:dyDescent="0.25">
      <c r="B926" s="71"/>
      <c r="D926" s="69"/>
      <c r="E926" s="61"/>
      <c r="F926" s="61"/>
      <c r="G926" s="61"/>
      <c r="H926" s="61"/>
      <c r="I926" s="61"/>
      <c r="J926" s="61"/>
      <c r="K926" s="61"/>
    </row>
  </sheetData>
  <mergeCells count="7">
    <mergeCell ref="A23:C23"/>
    <mergeCell ref="A15:E15"/>
    <mergeCell ref="A9:D9"/>
    <mergeCell ref="A1:F1"/>
    <mergeCell ref="D5:D6"/>
    <mergeCell ref="C3:C8"/>
    <mergeCell ref="B3:B8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A032-B309-4242-97CF-83AD89201660}">
  <dimension ref="A1:P1003"/>
  <sheetViews>
    <sheetView workbookViewId="0">
      <selection activeCell="C26" sqref="C26"/>
    </sheetView>
  </sheetViews>
  <sheetFormatPr defaultColWidth="12.625" defaultRowHeight="15" customHeight="1" x14ac:dyDescent="0.2"/>
  <cols>
    <col min="1" max="1" width="6" style="60" customWidth="1"/>
    <col min="2" max="2" width="10.625" style="60" customWidth="1"/>
    <col min="3" max="3" width="15.375" style="60" customWidth="1"/>
    <col min="4" max="4" width="14.75" style="60" customWidth="1"/>
    <col min="5" max="5" width="8.75" style="60" customWidth="1"/>
    <col min="6" max="16" width="7.625" style="60" customWidth="1"/>
    <col min="17" max="16384" width="12.625" style="60"/>
  </cols>
  <sheetData>
    <row r="1" spans="1:16" x14ac:dyDescent="0.2">
      <c r="A1" s="165" t="s">
        <v>28</v>
      </c>
      <c r="B1" s="165" t="s">
        <v>41</v>
      </c>
      <c r="C1" s="165" t="s">
        <v>26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166"/>
      <c r="B2" s="166"/>
      <c r="C2" s="166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6.5" x14ac:dyDescent="0.3">
      <c r="A3" s="78">
        <v>1</v>
      </c>
      <c r="B3" s="78" t="s">
        <v>58</v>
      </c>
      <c r="C3" s="79">
        <v>1027.6769999999999</v>
      </c>
    </row>
    <row r="4" spans="1:16" ht="16.5" x14ac:dyDescent="0.3">
      <c r="A4" s="78">
        <v>2</v>
      </c>
      <c r="B4" s="78" t="s">
        <v>87</v>
      </c>
      <c r="C4" s="79">
        <v>670.399</v>
      </c>
    </row>
    <row r="5" spans="1:16" ht="16.5" x14ac:dyDescent="0.3">
      <c r="A5" s="78">
        <v>3</v>
      </c>
      <c r="B5" s="78" t="s">
        <v>59</v>
      </c>
      <c r="C5" s="79">
        <v>963.37099999999998</v>
      </c>
    </row>
    <row r="6" spans="1:16" ht="16.5" x14ac:dyDescent="0.3">
      <c r="A6" s="78">
        <v>4</v>
      </c>
      <c r="B6" s="78" t="s">
        <v>60</v>
      </c>
      <c r="C6" s="79">
        <v>990.33</v>
      </c>
    </row>
    <row r="7" spans="1:16" ht="16.5" x14ac:dyDescent="0.3">
      <c r="A7" s="78">
        <v>5</v>
      </c>
      <c r="B7" s="78" t="s">
        <v>61</v>
      </c>
      <c r="C7" s="79">
        <v>990.33</v>
      </c>
    </row>
    <row r="8" spans="1:16" ht="16.5" x14ac:dyDescent="0.3">
      <c r="A8" s="78">
        <v>6</v>
      </c>
      <c r="B8" s="78" t="s">
        <v>62</v>
      </c>
      <c r="C8" s="79">
        <v>615.77</v>
      </c>
    </row>
    <row r="9" spans="1:16" ht="16.5" x14ac:dyDescent="0.3">
      <c r="A9" s="78">
        <v>7</v>
      </c>
      <c r="B9" s="78" t="s">
        <v>63</v>
      </c>
      <c r="C9" s="79">
        <v>551.82500000000005</v>
      </c>
    </row>
    <row r="10" spans="1:16" ht="16.5" x14ac:dyDescent="0.3">
      <c r="A10" s="78">
        <v>8</v>
      </c>
      <c r="B10" s="78" t="s">
        <v>64</v>
      </c>
      <c r="C10" s="79">
        <v>551.82500000000005</v>
      </c>
    </row>
    <row r="11" spans="1:16" ht="16.5" x14ac:dyDescent="0.3">
      <c r="A11" s="78">
        <v>9</v>
      </c>
      <c r="B11" s="78" t="s">
        <v>65</v>
      </c>
      <c r="C11" s="79">
        <v>588.27499999999998</v>
      </c>
    </row>
    <row r="12" spans="1:16" ht="16.5" x14ac:dyDescent="0.3">
      <c r="A12" s="78">
        <v>10</v>
      </c>
      <c r="B12" s="78" t="s">
        <v>66</v>
      </c>
      <c r="C12" s="79">
        <v>551.76499999999999</v>
      </c>
    </row>
    <row r="13" spans="1:16" ht="16.5" x14ac:dyDescent="0.3">
      <c r="A13" s="78">
        <v>11</v>
      </c>
      <c r="B13" s="78" t="s">
        <v>67</v>
      </c>
      <c r="C13" s="79">
        <v>551.76499999999999</v>
      </c>
    </row>
    <row r="14" spans="1:16" ht="16.5" x14ac:dyDescent="0.3">
      <c r="A14" s="78">
        <v>12</v>
      </c>
      <c r="B14" s="78" t="s">
        <v>68</v>
      </c>
      <c r="C14" s="79">
        <v>588.27800000000002</v>
      </c>
    </row>
    <row r="15" spans="1:16" ht="16.5" x14ac:dyDescent="0.3">
      <c r="A15" s="78">
        <v>13</v>
      </c>
      <c r="B15" s="78" t="s">
        <v>69</v>
      </c>
      <c r="C15" s="79">
        <v>551.76499999999999</v>
      </c>
    </row>
    <row r="16" spans="1:16" ht="16.5" x14ac:dyDescent="0.3">
      <c r="A16" s="78">
        <v>14</v>
      </c>
      <c r="B16" s="78" t="s">
        <v>70</v>
      </c>
      <c r="C16" s="79">
        <v>551.76499999999999</v>
      </c>
    </row>
    <row r="17" spans="1:16" ht="16.5" x14ac:dyDescent="0.3">
      <c r="A17" s="78">
        <v>15</v>
      </c>
      <c r="B17" s="78" t="s">
        <v>88</v>
      </c>
      <c r="C17" s="79">
        <v>585.99</v>
      </c>
    </row>
    <row r="18" spans="1:16" ht="16.5" x14ac:dyDescent="0.3">
      <c r="A18" s="78">
        <v>16</v>
      </c>
      <c r="B18" s="78" t="s">
        <v>89</v>
      </c>
      <c r="C18" s="79">
        <v>542.22699999999998</v>
      </c>
    </row>
    <row r="19" spans="1:16" ht="16.5" x14ac:dyDescent="0.3">
      <c r="A19" s="78">
        <v>17</v>
      </c>
      <c r="B19" s="78" t="s">
        <v>90</v>
      </c>
      <c r="C19" s="79">
        <v>410.13499999999999</v>
      </c>
    </row>
    <row r="20" spans="1:16" ht="16.5" x14ac:dyDescent="0.3">
      <c r="A20" s="78">
        <v>18</v>
      </c>
      <c r="B20" s="78" t="s">
        <v>91</v>
      </c>
      <c r="C20" s="79">
        <v>448.46800000000002</v>
      </c>
    </row>
    <row r="21" spans="1:16" ht="16.5" x14ac:dyDescent="0.3">
      <c r="A21" s="78">
        <v>19</v>
      </c>
      <c r="B21" s="78" t="s">
        <v>92</v>
      </c>
      <c r="C21" s="79">
        <v>411.95800000000003</v>
      </c>
    </row>
    <row r="22" spans="1:16" ht="16.5" x14ac:dyDescent="0.3">
      <c r="A22" s="78">
        <v>20</v>
      </c>
      <c r="B22" s="78" t="s">
        <v>93</v>
      </c>
      <c r="C22" s="79">
        <v>411.95800000000003</v>
      </c>
    </row>
    <row r="23" spans="1:16" ht="16.5" x14ac:dyDescent="0.3">
      <c r="A23" s="78">
        <v>21</v>
      </c>
      <c r="B23" s="78" t="s">
        <v>94</v>
      </c>
      <c r="C23" s="79">
        <v>411.95800000000003</v>
      </c>
    </row>
    <row r="24" spans="1:16" ht="15.75" customHeight="1" x14ac:dyDescent="0.3">
      <c r="A24" s="167" t="s">
        <v>48</v>
      </c>
      <c r="B24" s="166"/>
      <c r="C24" s="80">
        <f>SUM(C3:C23)</f>
        <v>12967.834000000003</v>
      </c>
      <c r="D24" s="63">
        <f>C24*10.764</f>
        <v>139585.76517600002</v>
      </c>
      <c r="E24" s="63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5" spans="1:16" ht="15.75" customHeight="1" x14ac:dyDescent="0.25">
      <c r="C25" s="61">
        <v>27000</v>
      </c>
      <c r="D25" s="65">
        <v>2570</v>
      </c>
      <c r="E25" s="61"/>
    </row>
    <row r="26" spans="1:16" ht="15.75" customHeight="1" x14ac:dyDescent="0.25">
      <c r="C26" s="65">
        <f>C25*C24</f>
        <v>350131518.00000006</v>
      </c>
      <c r="D26" s="65">
        <f>D25*D24</f>
        <v>358735416.50232005</v>
      </c>
    </row>
    <row r="27" spans="1:16" ht="15.75" customHeight="1" x14ac:dyDescent="0.25">
      <c r="C27" s="61"/>
      <c r="D27" s="61"/>
    </row>
    <row r="28" spans="1:16" ht="15.75" customHeight="1" x14ac:dyDescent="0.25">
      <c r="C28" s="61"/>
      <c r="D28" s="61"/>
    </row>
    <row r="29" spans="1:16" ht="15.75" customHeight="1" x14ac:dyDescent="0.25">
      <c r="C29" s="61"/>
      <c r="D29" s="61"/>
    </row>
    <row r="30" spans="1:16" ht="15.75" customHeight="1" x14ac:dyDescent="0.2">
      <c r="C30" s="64"/>
      <c r="D30" s="64"/>
    </row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4">
    <mergeCell ref="C1:C2"/>
    <mergeCell ref="A24:B24"/>
    <mergeCell ref="A1:A2"/>
    <mergeCell ref="B1:B2"/>
  </mergeCells>
  <phoneticPr fontId="23" type="noConversion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B77A-CC99-4AED-9BAE-DD8995477267}">
  <dimension ref="A2:P128"/>
  <sheetViews>
    <sheetView topLeftCell="A95" workbookViewId="0">
      <selection activeCell="L126" sqref="L126"/>
    </sheetView>
  </sheetViews>
  <sheetFormatPr defaultRowHeight="12.75" x14ac:dyDescent="0.2"/>
  <cols>
    <col min="1" max="1" width="6" style="99" customWidth="1"/>
    <col min="2" max="2" width="11" style="99" customWidth="1"/>
    <col min="3" max="3" width="8.75" style="99" customWidth="1"/>
    <col min="4" max="4" width="11.375" style="99" bestFit="1" customWidth="1"/>
    <col min="5" max="5" width="11.125" style="106" customWidth="1"/>
    <col min="6" max="7" width="11.125" style="106" hidden="1" customWidth="1"/>
    <col min="8" max="9" width="10.625" style="106" customWidth="1"/>
    <col min="10" max="10" width="9" style="99" customWidth="1"/>
    <col min="11" max="11" width="12.5" style="99" customWidth="1"/>
    <col min="12" max="12" width="12.875" style="99" customWidth="1"/>
    <col min="13" max="13" width="17" style="99" customWidth="1"/>
    <col min="14" max="14" width="17.875" style="99" customWidth="1"/>
    <col min="15" max="15" width="18.5" style="99" customWidth="1"/>
    <col min="16" max="16" width="16.625" style="99" customWidth="1"/>
    <col min="17" max="259" width="9" style="99"/>
    <col min="260" max="260" width="6" style="99" customWidth="1"/>
    <col min="261" max="261" width="12" style="99" customWidth="1"/>
    <col min="262" max="262" width="8.75" style="99" customWidth="1"/>
    <col min="263" max="263" width="14" style="99" customWidth="1"/>
    <col min="264" max="264" width="11.125" style="99" customWidth="1"/>
    <col min="265" max="265" width="10.625" style="99" customWidth="1"/>
    <col min="266" max="266" width="9" style="99"/>
    <col min="267" max="267" width="12.5" style="99" customWidth="1"/>
    <col min="268" max="268" width="12.875" style="99" customWidth="1"/>
    <col min="269" max="269" width="17" style="99" customWidth="1"/>
    <col min="270" max="270" width="17.875" style="99" customWidth="1"/>
    <col min="271" max="271" width="18.5" style="99" customWidth="1"/>
    <col min="272" max="272" width="16.625" style="99" customWidth="1"/>
    <col min="273" max="515" width="9" style="99"/>
    <col min="516" max="516" width="6" style="99" customWidth="1"/>
    <col min="517" max="517" width="12" style="99" customWidth="1"/>
    <col min="518" max="518" width="8.75" style="99" customWidth="1"/>
    <col min="519" max="519" width="14" style="99" customWidth="1"/>
    <col min="520" max="520" width="11.125" style="99" customWidth="1"/>
    <col min="521" max="521" width="10.625" style="99" customWidth="1"/>
    <col min="522" max="522" width="9" style="99"/>
    <col min="523" max="523" width="12.5" style="99" customWidth="1"/>
    <col min="524" max="524" width="12.875" style="99" customWidth="1"/>
    <col min="525" max="525" width="17" style="99" customWidth="1"/>
    <col min="526" max="526" width="17.875" style="99" customWidth="1"/>
    <col min="527" max="527" width="18.5" style="99" customWidth="1"/>
    <col min="528" max="528" width="16.625" style="99" customWidth="1"/>
    <col min="529" max="771" width="9" style="99"/>
    <col min="772" max="772" width="6" style="99" customWidth="1"/>
    <col min="773" max="773" width="12" style="99" customWidth="1"/>
    <col min="774" max="774" width="8.75" style="99" customWidth="1"/>
    <col min="775" max="775" width="14" style="99" customWidth="1"/>
    <col min="776" max="776" width="11.125" style="99" customWidth="1"/>
    <col min="777" max="777" width="10.625" style="99" customWidth="1"/>
    <col min="778" max="778" width="9" style="99"/>
    <col min="779" max="779" width="12.5" style="99" customWidth="1"/>
    <col min="780" max="780" width="12.875" style="99" customWidth="1"/>
    <col min="781" max="781" width="17" style="99" customWidth="1"/>
    <col min="782" max="782" width="17.875" style="99" customWidth="1"/>
    <col min="783" max="783" width="18.5" style="99" customWidth="1"/>
    <col min="784" max="784" width="16.625" style="99" customWidth="1"/>
    <col min="785" max="1027" width="9" style="99"/>
    <col min="1028" max="1028" width="6" style="99" customWidth="1"/>
    <col min="1029" max="1029" width="12" style="99" customWidth="1"/>
    <col min="1030" max="1030" width="8.75" style="99" customWidth="1"/>
    <col min="1031" max="1031" width="14" style="99" customWidth="1"/>
    <col min="1032" max="1032" width="11.125" style="99" customWidth="1"/>
    <col min="1033" max="1033" width="10.625" style="99" customWidth="1"/>
    <col min="1034" max="1034" width="9" style="99"/>
    <col min="1035" max="1035" width="12.5" style="99" customWidth="1"/>
    <col min="1036" max="1036" width="12.875" style="99" customWidth="1"/>
    <col min="1037" max="1037" width="17" style="99" customWidth="1"/>
    <col min="1038" max="1038" width="17.875" style="99" customWidth="1"/>
    <col min="1039" max="1039" width="18.5" style="99" customWidth="1"/>
    <col min="1040" max="1040" width="16.625" style="99" customWidth="1"/>
    <col min="1041" max="1283" width="9" style="99"/>
    <col min="1284" max="1284" width="6" style="99" customWidth="1"/>
    <col min="1285" max="1285" width="12" style="99" customWidth="1"/>
    <col min="1286" max="1286" width="8.75" style="99" customWidth="1"/>
    <col min="1287" max="1287" width="14" style="99" customWidth="1"/>
    <col min="1288" max="1288" width="11.125" style="99" customWidth="1"/>
    <col min="1289" max="1289" width="10.625" style="99" customWidth="1"/>
    <col min="1290" max="1290" width="9" style="99"/>
    <col min="1291" max="1291" width="12.5" style="99" customWidth="1"/>
    <col min="1292" max="1292" width="12.875" style="99" customWidth="1"/>
    <col min="1293" max="1293" width="17" style="99" customWidth="1"/>
    <col min="1294" max="1294" width="17.875" style="99" customWidth="1"/>
    <col min="1295" max="1295" width="18.5" style="99" customWidth="1"/>
    <col min="1296" max="1296" width="16.625" style="99" customWidth="1"/>
    <col min="1297" max="1539" width="9" style="99"/>
    <col min="1540" max="1540" width="6" style="99" customWidth="1"/>
    <col min="1541" max="1541" width="12" style="99" customWidth="1"/>
    <col min="1542" max="1542" width="8.75" style="99" customWidth="1"/>
    <col min="1543" max="1543" width="14" style="99" customWidth="1"/>
    <col min="1544" max="1544" width="11.125" style="99" customWidth="1"/>
    <col min="1545" max="1545" width="10.625" style="99" customWidth="1"/>
    <col min="1546" max="1546" width="9" style="99"/>
    <col min="1547" max="1547" width="12.5" style="99" customWidth="1"/>
    <col min="1548" max="1548" width="12.875" style="99" customWidth="1"/>
    <col min="1549" max="1549" width="17" style="99" customWidth="1"/>
    <col min="1550" max="1550" width="17.875" style="99" customWidth="1"/>
    <col min="1551" max="1551" width="18.5" style="99" customWidth="1"/>
    <col min="1552" max="1552" width="16.625" style="99" customWidth="1"/>
    <col min="1553" max="1795" width="9" style="99"/>
    <col min="1796" max="1796" width="6" style="99" customWidth="1"/>
    <col min="1797" max="1797" width="12" style="99" customWidth="1"/>
    <col min="1798" max="1798" width="8.75" style="99" customWidth="1"/>
    <col min="1799" max="1799" width="14" style="99" customWidth="1"/>
    <col min="1800" max="1800" width="11.125" style="99" customWidth="1"/>
    <col min="1801" max="1801" width="10.625" style="99" customWidth="1"/>
    <col min="1802" max="1802" width="9" style="99"/>
    <col min="1803" max="1803" width="12.5" style="99" customWidth="1"/>
    <col min="1804" max="1804" width="12.875" style="99" customWidth="1"/>
    <col min="1805" max="1805" width="17" style="99" customWidth="1"/>
    <col min="1806" max="1806" width="17.875" style="99" customWidth="1"/>
    <col min="1807" max="1807" width="18.5" style="99" customWidth="1"/>
    <col min="1808" max="1808" width="16.625" style="99" customWidth="1"/>
    <col min="1809" max="2051" width="9" style="99"/>
    <col min="2052" max="2052" width="6" style="99" customWidth="1"/>
    <col min="2053" max="2053" width="12" style="99" customWidth="1"/>
    <col min="2054" max="2054" width="8.75" style="99" customWidth="1"/>
    <col min="2055" max="2055" width="14" style="99" customWidth="1"/>
    <col min="2056" max="2056" width="11.125" style="99" customWidth="1"/>
    <col min="2057" max="2057" width="10.625" style="99" customWidth="1"/>
    <col min="2058" max="2058" width="9" style="99"/>
    <col min="2059" max="2059" width="12.5" style="99" customWidth="1"/>
    <col min="2060" max="2060" width="12.875" style="99" customWidth="1"/>
    <col min="2061" max="2061" width="17" style="99" customWidth="1"/>
    <col min="2062" max="2062" width="17.875" style="99" customWidth="1"/>
    <col min="2063" max="2063" width="18.5" style="99" customWidth="1"/>
    <col min="2064" max="2064" width="16.625" style="99" customWidth="1"/>
    <col min="2065" max="2307" width="9" style="99"/>
    <col min="2308" max="2308" width="6" style="99" customWidth="1"/>
    <col min="2309" max="2309" width="12" style="99" customWidth="1"/>
    <col min="2310" max="2310" width="8.75" style="99" customWidth="1"/>
    <col min="2311" max="2311" width="14" style="99" customWidth="1"/>
    <col min="2312" max="2312" width="11.125" style="99" customWidth="1"/>
    <col min="2313" max="2313" width="10.625" style="99" customWidth="1"/>
    <col min="2314" max="2314" width="9" style="99"/>
    <col min="2315" max="2315" width="12.5" style="99" customWidth="1"/>
    <col min="2316" max="2316" width="12.875" style="99" customWidth="1"/>
    <col min="2317" max="2317" width="17" style="99" customWidth="1"/>
    <col min="2318" max="2318" width="17.875" style="99" customWidth="1"/>
    <col min="2319" max="2319" width="18.5" style="99" customWidth="1"/>
    <col min="2320" max="2320" width="16.625" style="99" customWidth="1"/>
    <col min="2321" max="2563" width="9" style="99"/>
    <col min="2564" max="2564" width="6" style="99" customWidth="1"/>
    <col min="2565" max="2565" width="12" style="99" customWidth="1"/>
    <col min="2566" max="2566" width="8.75" style="99" customWidth="1"/>
    <col min="2567" max="2567" width="14" style="99" customWidth="1"/>
    <col min="2568" max="2568" width="11.125" style="99" customWidth="1"/>
    <col min="2569" max="2569" width="10.625" style="99" customWidth="1"/>
    <col min="2570" max="2570" width="9" style="99"/>
    <col min="2571" max="2571" width="12.5" style="99" customWidth="1"/>
    <col min="2572" max="2572" width="12.875" style="99" customWidth="1"/>
    <col min="2573" max="2573" width="17" style="99" customWidth="1"/>
    <col min="2574" max="2574" width="17.875" style="99" customWidth="1"/>
    <col min="2575" max="2575" width="18.5" style="99" customWidth="1"/>
    <col min="2576" max="2576" width="16.625" style="99" customWidth="1"/>
    <col min="2577" max="2819" width="9" style="99"/>
    <col min="2820" max="2820" width="6" style="99" customWidth="1"/>
    <col min="2821" max="2821" width="12" style="99" customWidth="1"/>
    <col min="2822" max="2822" width="8.75" style="99" customWidth="1"/>
    <col min="2823" max="2823" width="14" style="99" customWidth="1"/>
    <col min="2824" max="2824" width="11.125" style="99" customWidth="1"/>
    <col min="2825" max="2825" width="10.625" style="99" customWidth="1"/>
    <col min="2826" max="2826" width="9" style="99"/>
    <col min="2827" max="2827" width="12.5" style="99" customWidth="1"/>
    <col min="2828" max="2828" width="12.875" style="99" customWidth="1"/>
    <col min="2829" max="2829" width="17" style="99" customWidth="1"/>
    <col min="2830" max="2830" width="17.875" style="99" customWidth="1"/>
    <col min="2831" max="2831" width="18.5" style="99" customWidth="1"/>
    <col min="2832" max="2832" width="16.625" style="99" customWidth="1"/>
    <col min="2833" max="3075" width="9" style="99"/>
    <col min="3076" max="3076" width="6" style="99" customWidth="1"/>
    <col min="3077" max="3077" width="12" style="99" customWidth="1"/>
    <col min="3078" max="3078" width="8.75" style="99" customWidth="1"/>
    <col min="3079" max="3079" width="14" style="99" customWidth="1"/>
    <col min="3080" max="3080" width="11.125" style="99" customWidth="1"/>
    <col min="3081" max="3081" width="10.625" style="99" customWidth="1"/>
    <col min="3082" max="3082" width="9" style="99"/>
    <col min="3083" max="3083" width="12.5" style="99" customWidth="1"/>
    <col min="3084" max="3084" width="12.875" style="99" customWidth="1"/>
    <col min="3085" max="3085" width="17" style="99" customWidth="1"/>
    <col min="3086" max="3086" width="17.875" style="99" customWidth="1"/>
    <col min="3087" max="3087" width="18.5" style="99" customWidth="1"/>
    <col min="3088" max="3088" width="16.625" style="99" customWidth="1"/>
    <col min="3089" max="3331" width="9" style="99"/>
    <col min="3332" max="3332" width="6" style="99" customWidth="1"/>
    <col min="3333" max="3333" width="12" style="99" customWidth="1"/>
    <col min="3334" max="3334" width="8.75" style="99" customWidth="1"/>
    <col min="3335" max="3335" width="14" style="99" customWidth="1"/>
    <col min="3336" max="3336" width="11.125" style="99" customWidth="1"/>
    <col min="3337" max="3337" width="10.625" style="99" customWidth="1"/>
    <col min="3338" max="3338" width="9" style="99"/>
    <col min="3339" max="3339" width="12.5" style="99" customWidth="1"/>
    <col min="3340" max="3340" width="12.875" style="99" customWidth="1"/>
    <col min="3341" max="3341" width="17" style="99" customWidth="1"/>
    <col min="3342" max="3342" width="17.875" style="99" customWidth="1"/>
    <col min="3343" max="3343" width="18.5" style="99" customWidth="1"/>
    <col min="3344" max="3344" width="16.625" style="99" customWidth="1"/>
    <col min="3345" max="3587" width="9" style="99"/>
    <col min="3588" max="3588" width="6" style="99" customWidth="1"/>
    <col min="3589" max="3589" width="12" style="99" customWidth="1"/>
    <col min="3590" max="3590" width="8.75" style="99" customWidth="1"/>
    <col min="3591" max="3591" width="14" style="99" customWidth="1"/>
    <col min="3592" max="3592" width="11.125" style="99" customWidth="1"/>
    <col min="3593" max="3593" width="10.625" style="99" customWidth="1"/>
    <col min="3594" max="3594" width="9" style="99"/>
    <col min="3595" max="3595" width="12.5" style="99" customWidth="1"/>
    <col min="3596" max="3596" width="12.875" style="99" customWidth="1"/>
    <col min="3597" max="3597" width="17" style="99" customWidth="1"/>
    <col min="3598" max="3598" width="17.875" style="99" customWidth="1"/>
    <col min="3599" max="3599" width="18.5" style="99" customWidth="1"/>
    <col min="3600" max="3600" width="16.625" style="99" customWidth="1"/>
    <col min="3601" max="3843" width="9" style="99"/>
    <col min="3844" max="3844" width="6" style="99" customWidth="1"/>
    <col min="3845" max="3845" width="12" style="99" customWidth="1"/>
    <col min="3846" max="3846" width="8.75" style="99" customWidth="1"/>
    <col min="3847" max="3847" width="14" style="99" customWidth="1"/>
    <col min="3848" max="3848" width="11.125" style="99" customWidth="1"/>
    <col min="3849" max="3849" width="10.625" style="99" customWidth="1"/>
    <col min="3850" max="3850" width="9" style="99"/>
    <col min="3851" max="3851" width="12.5" style="99" customWidth="1"/>
    <col min="3852" max="3852" width="12.875" style="99" customWidth="1"/>
    <col min="3853" max="3853" width="17" style="99" customWidth="1"/>
    <col min="3854" max="3854" width="17.875" style="99" customWidth="1"/>
    <col min="3855" max="3855" width="18.5" style="99" customWidth="1"/>
    <col min="3856" max="3856" width="16.625" style="99" customWidth="1"/>
    <col min="3857" max="4099" width="9" style="99"/>
    <col min="4100" max="4100" width="6" style="99" customWidth="1"/>
    <col min="4101" max="4101" width="12" style="99" customWidth="1"/>
    <col min="4102" max="4102" width="8.75" style="99" customWidth="1"/>
    <col min="4103" max="4103" width="14" style="99" customWidth="1"/>
    <col min="4104" max="4104" width="11.125" style="99" customWidth="1"/>
    <col min="4105" max="4105" width="10.625" style="99" customWidth="1"/>
    <col min="4106" max="4106" width="9" style="99"/>
    <col min="4107" max="4107" width="12.5" style="99" customWidth="1"/>
    <col min="4108" max="4108" width="12.875" style="99" customWidth="1"/>
    <col min="4109" max="4109" width="17" style="99" customWidth="1"/>
    <col min="4110" max="4110" width="17.875" style="99" customWidth="1"/>
    <col min="4111" max="4111" width="18.5" style="99" customWidth="1"/>
    <col min="4112" max="4112" width="16.625" style="99" customWidth="1"/>
    <col min="4113" max="4355" width="9" style="99"/>
    <col min="4356" max="4356" width="6" style="99" customWidth="1"/>
    <col min="4357" max="4357" width="12" style="99" customWidth="1"/>
    <col min="4358" max="4358" width="8.75" style="99" customWidth="1"/>
    <col min="4359" max="4359" width="14" style="99" customWidth="1"/>
    <col min="4360" max="4360" width="11.125" style="99" customWidth="1"/>
    <col min="4361" max="4361" width="10.625" style="99" customWidth="1"/>
    <col min="4362" max="4362" width="9" style="99"/>
    <col min="4363" max="4363" width="12.5" style="99" customWidth="1"/>
    <col min="4364" max="4364" width="12.875" style="99" customWidth="1"/>
    <col min="4365" max="4365" width="17" style="99" customWidth="1"/>
    <col min="4366" max="4366" width="17.875" style="99" customWidth="1"/>
    <col min="4367" max="4367" width="18.5" style="99" customWidth="1"/>
    <col min="4368" max="4368" width="16.625" style="99" customWidth="1"/>
    <col min="4369" max="4611" width="9" style="99"/>
    <col min="4612" max="4612" width="6" style="99" customWidth="1"/>
    <col min="4613" max="4613" width="12" style="99" customWidth="1"/>
    <col min="4614" max="4614" width="8.75" style="99" customWidth="1"/>
    <col min="4615" max="4615" width="14" style="99" customWidth="1"/>
    <col min="4616" max="4616" width="11.125" style="99" customWidth="1"/>
    <col min="4617" max="4617" width="10.625" style="99" customWidth="1"/>
    <col min="4618" max="4618" width="9" style="99"/>
    <col min="4619" max="4619" width="12.5" style="99" customWidth="1"/>
    <col min="4620" max="4620" width="12.875" style="99" customWidth="1"/>
    <col min="4621" max="4621" width="17" style="99" customWidth="1"/>
    <col min="4622" max="4622" width="17.875" style="99" customWidth="1"/>
    <col min="4623" max="4623" width="18.5" style="99" customWidth="1"/>
    <col min="4624" max="4624" width="16.625" style="99" customWidth="1"/>
    <col min="4625" max="4867" width="9" style="99"/>
    <col min="4868" max="4868" width="6" style="99" customWidth="1"/>
    <col min="4869" max="4869" width="12" style="99" customWidth="1"/>
    <col min="4870" max="4870" width="8.75" style="99" customWidth="1"/>
    <col min="4871" max="4871" width="14" style="99" customWidth="1"/>
    <col min="4872" max="4872" width="11.125" style="99" customWidth="1"/>
    <col min="4873" max="4873" width="10.625" style="99" customWidth="1"/>
    <col min="4874" max="4874" width="9" style="99"/>
    <col min="4875" max="4875" width="12.5" style="99" customWidth="1"/>
    <col min="4876" max="4876" width="12.875" style="99" customWidth="1"/>
    <col min="4877" max="4877" width="17" style="99" customWidth="1"/>
    <col min="4878" max="4878" width="17.875" style="99" customWidth="1"/>
    <col min="4879" max="4879" width="18.5" style="99" customWidth="1"/>
    <col min="4880" max="4880" width="16.625" style="99" customWidth="1"/>
    <col min="4881" max="5123" width="9" style="99"/>
    <col min="5124" max="5124" width="6" style="99" customWidth="1"/>
    <col min="5125" max="5125" width="12" style="99" customWidth="1"/>
    <col min="5126" max="5126" width="8.75" style="99" customWidth="1"/>
    <col min="5127" max="5127" width="14" style="99" customWidth="1"/>
    <col min="5128" max="5128" width="11.125" style="99" customWidth="1"/>
    <col min="5129" max="5129" width="10.625" style="99" customWidth="1"/>
    <col min="5130" max="5130" width="9" style="99"/>
    <col min="5131" max="5131" width="12.5" style="99" customWidth="1"/>
    <col min="5132" max="5132" width="12.875" style="99" customWidth="1"/>
    <col min="5133" max="5133" width="17" style="99" customWidth="1"/>
    <col min="5134" max="5134" width="17.875" style="99" customWidth="1"/>
    <col min="5135" max="5135" width="18.5" style="99" customWidth="1"/>
    <col min="5136" max="5136" width="16.625" style="99" customWidth="1"/>
    <col min="5137" max="5379" width="9" style="99"/>
    <col min="5380" max="5380" width="6" style="99" customWidth="1"/>
    <col min="5381" max="5381" width="12" style="99" customWidth="1"/>
    <col min="5382" max="5382" width="8.75" style="99" customWidth="1"/>
    <col min="5383" max="5383" width="14" style="99" customWidth="1"/>
    <col min="5384" max="5384" width="11.125" style="99" customWidth="1"/>
    <col min="5385" max="5385" width="10.625" style="99" customWidth="1"/>
    <col min="5386" max="5386" width="9" style="99"/>
    <col min="5387" max="5387" width="12.5" style="99" customWidth="1"/>
    <col min="5388" max="5388" width="12.875" style="99" customWidth="1"/>
    <col min="5389" max="5389" width="17" style="99" customWidth="1"/>
    <col min="5390" max="5390" width="17.875" style="99" customWidth="1"/>
    <col min="5391" max="5391" width="18.5" style="99" customWidth="1"/>
    <col min="5392" max="5392" width="16.625" style="99" customWidth="1"/>
    <col min="5393" max="5635" width="9" style="99"/>
    <col min="5636" max="5636" width="6" style="99" customWidth="1"/>
    <col min="5637" max="5637" width="12" style="99" customWidth="1"/>
    <col min="5638" max="5638" width="8.75" style="99" customWidth="1"/>
    <col min="5639" max="5639" width="14" style="99" customWidth="1"/>
    <col min="5640" max="5640" width="11.125" style="99" customWidth="1"/>
    <col min="5641" max="5641" width="10.625" style="99" customWidth="1"/>
    <col min="5642" max="5642" width="9" style="99"/>
    <col min="5643" max="5643" width="12.5" style="99" customWidth="1"/>
    <col min="5644" max="5644" width="12.875" style="99" customWidth="1"/>
    <col min="5645" max="5645" width="17" style="99" customWidth="1"/>
    <col min="5646" max="5646" width="17.875" style="99" customWidth="1"/>
    <col min="5647" max="5647" width="18.5" style="99" customWidth="1"/>
    <col min="5648" max="5648" width="16.625" style="99" customWidth="1"/>
    <col min="5649" max="5891" width="9" style="99"/>
    <col min="5892" max="5892" width="6" style="99" customWidth="1"/>
    <col min="5893" max="5893" width="12" style="99" customWidth="1"/>
    <col min="5894" max="5894" width="8.75" style="99" customWidth="1"/>
    <col min="5895" max="5895" width="14" style="99" customWidth="1"/>
    <col min="5896" max="5896" width="11.125" style="99" customWidth="1"/>
    <col min="5897" max="5897" width="10.625" style="99" customWidth="1"/>
    <col min="5898" max="5898" width="9" style="99"/>
    <col min="5899" max="5899" width="12.5" style="99" customWidth="1"/>
    <col min="5900" max="5900" width="12.875" style="99" customWidth="1"/>
    <col min="5901" max="5901" width="17" style="99" customWidth="1"/>
    <col min="5902" max="5902" width="17.875" style="99" customWidth="1"/>
    <col min="5903" max="5903" width="18.5" style="99" customWidth="1"/>
    <col min="5904" max="5904" width="16.625" style="99" customWidth="1"/>
    <col min="5905" max="6147" width="9" style="99"/>
    <col min="6148" max="6148" width="6" style="99" customWidth="1"/>
    <col min="6149" max="6149" width="12" style="99" customWidth="1"/>
    <col min="6150" max="6150" width="8.75" style="99" customWidth="1"/>
    <col min="6151" max="6151" width="14" style="99" customWidth="1"/>
    <col min="6152" max="6152" width="11.125" style="99" customWidth="1"/>
    <col min="6153" max="6153" width="10.625" style="99" customWidth="1"/>
    <col min="6154" max="6154" width="9" style="99"/>
    <col min="6155" max="6155" width="12.5" style="99" customWidth="1"/>
    <col min="6156" max="6156" width="12.875" style="99" customWidth="1"/>
    <col min="6157" max="6157" width="17" style="99" customWidth="1"/>
    <col min="6158" max="6158" width="17.875" style="99" customWidth="1"/>
    <col min="6159" max="6159" width="18.5" style="99" customWidth="1"/>
    <col min="6160" max="6160" width="16.625" style="99" customWidth="1"/>
    <col min="6161" max="6403" width="9" style="99"/>
    <col min="6404" max="6404" width="6" style="99" customWidth="1"/>
    <col min="6405" max="6405" width="12" style="99" customWidth="1"/>
    <col min="6406" max="6406" width="8.75" style="99" customWidth="1"/>
    <col min="6407" max="6407" width="14" style="99" customWidth="1"/>
    <col min="6408" max="6408" width="11.125" style="99" customWidth="1"/>
    <col min="6409" max="6409" width="10.625" style="99" customWidth="1"/>
    <col min="6410" max="6410" width="9" style="99"/>
    <col min="6411" max="6411" width="12.5" style="99" customWidth="1"/>
    <col min="6412" max="6412" width="12.875" style="99" customWidth="1"/>
    <col min="6413" max="6413" width="17" style="99" customWidth="1"/>
    <col min="6414" max="6414" width="17.875" style="99" customWidth="1"/>
    <col min="6415" max="6415" width="18.5" style="99" customWidth="1"/>
    <col min="6416" max="6416" width="16.625" style="99" customWidth="1"/>
    <col min="6417" max="6659" width="9" style="99"/>
    <col min="6660" max="6660" width="6" style="99" customWidth="1"/>
    <col min="6661" max="6661" width="12" style="99" customWidth="1"/>
    <col min="6662" max="6662" width="8.75" style="99" customWidth="1"/>
    <col min="6663" max="6663" width="14" style="99" customWidth="1"/>
    <col min="6664" max="6664" width="11.125" style="99" customWidth="1"/>
    <col min="6665" max="6665" width="10.625" style="99" customWidth="1"/>
    <col min="6666" max="6666" width="9" style="99"/>
    <col min="6667" max="6667" width="12.5" style="99" customWidth="1"/>
    <col min="6668" max="6668" width="12.875" style="99" customWidth="1"/>
    <col min="6669" max="6669" width="17" style="99" customWidth="1"/>
    <col min="6670" max="6670" width="17.875" style="99" customWidth="1"/>
    <col min="6671" max="6671" width="18.5" style="99" customWidth="1"/>
    <col min="6672" max="6672" width="16.625" style="99" customWidth="1"/>
    <col min="6673" max="6915" width="9" style="99"/>
    <col min="6916" max="6916" width="6" style="99" customWidth="1"/>
    <col min="6917" max="6917" width="12" style="99" customWidth="1"/>
    <col min="6918" max="6918" width="8.75" style="99" customWidth="1"/>
    <col min="6919" max="6919" width="14" style="99" customWidth="1"/>
    <col min="6920" max="6920" width="11.125" style="99" customWidth="1"/>
    <col min="6921" max="6921" width="10.625" style="99" customWidth="1"/>
    <col min="6922" max="6922" width="9" style="99"/>
    <col min="6923" max="6923" width="12.5" style="99" customWidth="1"/>
    <col min="6924" max="6924" width="12.875" style="99" customWidth="1"/>
    <col min="6925" max="6925" width="17" style="99" customWidth="1"/>
    <col min="6926" max="6926" width="17.875" style="99" customWidth="1"/>
    <col min="6927" max="6927" width="18.5" style="99" customWidth="1"/>
    <col min="6928" max="6928" width="16.625" style="99" customWidth="1"/>
    <col min="6929" max="7171" width="9" style="99"/>
    <col min="7172" max="7172" width="6" style="99" customWidth="1"/>
    <col min="7173" max="7173" width="12" style="99" customWidth="1"/>
    <col min="7174" max="7174" width="8.75" style="99" customWidth="1"/>
    <col min="7175" max="7175" width="14" style="99" customWidth="1"/>
    <col min="7176" max="7176" width="11.125" style="99" customWidth="1"/>
    <col min="7177" max="7177" width="10.625" style="99" customWidth="1"/>
    <col min="7178" max="7178" width="9" style="99"/>
    <col min="7179" max="7179" width="12.5" style="99" customWidth="1"/>
    <col min="7180" max="7180" width="12.875" style="99" customWidth="1"/>
    <col min="7181" max="7181" width="17" style="99" customWidth="1"/>
    <col min="7182" max="7182" width="17.875" style="99" customWidth="1"/>
    <col min="7183" max="7183" width="18.5" style="99" customWidth="1"/>
    <col min="7184" max="7184" width="16.625" style="99" customWidth="1"/>
    <col min="7185" max="7427" width="9" style="99"/>
    <col min="7428" max="7428" width="6" style="99" customWidth="1"/>
    <col min="7429" max="7429" width="12" style="99" customWidth="1"/>
    <col min="7430" max="7430" width="8.75" style="99" customWidth="1"/>
    <col min="7431" max="7431" width="14" style="99" customWidth="1"/>
    <col min="7432" max="7432" width="11.125" style="99" customWidth="1"/>
    <col min="7433" max="7433" width="10.625" style="99" customWidth="1"/>
    <col min="7434" max="7434" width="9" style="99"/>
    <col min="7435" max="7435" width="12.5" style="99" customWidth="1"/>
    <col min="7436" max="7436" width="12.875" style="99" customWidth="1"/>
    <col min="7437" max="7437" width="17" style="99" customWidth="1"/>
    <col min="7438" max="7438" width="17.875" style="99" customWidth="1"/>
    <col min="7439" max="7439" width="18.5" style="99" customWidth="1"/>
    <col min="7440" max="7440" width="16.625" style="99" customWidth="1"/>
    <col min="7441" max="7683" width="9" style="99"/>
    <col min="7684" max="7684" width="6" style="99" customWidth="1"/>
    <col min="7685" max="7685" width="12" style="99" customWidth="1"/>
    <col min="7686" max="7686" width="8.75" style="99" customWidth="1"/>
    <col min="7687" max="7687" width="14" style="99" customWidth="1"/>
    <col min="7688" max="7688" width="11.125" style="99" customWidth="1"/>
    <col min="7689" max="7689" width="10.625" style="99" customWidth="1"/>
    <col min="7690" max="7690" width="9" style="99"/>
    <col min="7691" max="7691" width="12.5" style="99" customWidth="1"/>
    <col min="7692" max="7692" width="12.875" style="99" customWidth="1"/>
    <col min="7693" max="7693" width="17" style="99" customWidth="1"/>
    <col min="7694" max="7694" width="17.875" style="99" customWidth="1"/>
    <col min="7695" max="7695" width="18.5" style="99" customWidth="1"/>
    <col min="7696" max="7696" width="16.625" style="99" customWidth="1"/>
    <col min="7697" max="7939" width="9" style="99"/>
    <col min="7940" max="7940" width="6" style="99" customWidth="1"/>
    <col min="7941" max="7941" width="12" style="99" customWidth="1"/>
    <col min="7942" max="7942" width="8.75" style="99" customWidth="1"/>
    <col min="7943" max="7943" width="14" style="99" customWidth="1"/>
    <col min="7944" max="7944" width="11.125" style="99" customWidth="1"/>
    <col min="7945" max="7945" width="10.625" style="99" customWidth="1"/>
    <col min="7946" max="7946" width="9" style="99"/>
    <col min="7947" max="7947" width="12.5" style="99" customWidth="1"/>
    <col min="7948" max="7948" width="12.875" style="99" customWidth="1"/>
    <col min="7949" max="7949" width="17" style="99" customWidth="1"/>
    <col min="7950" max="7950" width="17.875" style="99" customWidth="1"/>
    <col min="7951" max="7951" width="18.5" style="99" customWidth="1"/>
    <col min="7952" max="7952" width="16.625" style="99" customWidth="1"/>
    <col min="7953" max="8195" width="9" style="99"/>
    <col min="8196" max="8196" width="6" style="99" customWidth="1"/>
    <col min="8197" max="8197" width="12" style="99" customWidth="1"/>
    <col min="8198" max="8198" width="8.75" style="99" customWidth="1"/>
    <col min="8199" max="8199" width="14" style="99" customWidth="1"/>
    <col min="8200" max="8200" width="11.125" style="99" customWidth="1"/>
    <col min="8201" max="8201" width="10.625" style="99" customWidth="1"/>
    <col min="8202" max="8202" width="9" style="99"/>
    <col min="8203" max="8203" width="12.5" style="99" customWidth="1"/>
    <col min="8204" max="8204" width="12.875" style="99" customWidth="1"/>
    <col min="8205" max="8205" width="17" style="99" customWidth="1"/>
    <col min="8206" max="8206" width="17.875" style="99" customWidth="1"/>
    <col min="8207" max="8207" width="18.5" style="99" customWidth="1"/>
    <col min="8208" max="8208" width="16.625" style="99" customWidth="1"/>
    <col min="8209" max="8451" width="9" style="99"/>
    <col min="8452" max="8452" width="6" style="99" customWidth="1"/>
    <col min="8453" max="8453" width="12" style="99" customWidth="1"/>
    <col min="8454" max="8454" width="8.75" style="99" customWidth="1"/>
    <col min="8455" max="8455" width="14" style="99" customWidth="1"/>
    <col min="8456" max="8456" width="11.125" style="99" customWidth="1"/>
    <col min="8457" max="8457" width="10.625" style="99" customWidth="1"/>
    <col min="8458" max="8458" width="9" style="99"/>
    <col min="8459" max="8459" width="12.5" style="99" customWidth="1"/>
    <col min="8460" max="8460" width="12.875" style="99" customWidth="1"/>
    <col min="8461" max="8461" width="17" style="99" customWidth="1"/>
    <col min="8462" max="8462" width="17.875" style="99" customWidth="1"/>
    <col min="8463" max="8463" width="18.5" style="99" customWidth="1"/>
    <col min="8464" max="8464" width="16.625" style="99" customWidth="1"/>
    <col min="8465" max="8707" width="9" style="99"/>
    <col min="8708" max="8708" width="6" style="99" customWidth="1"/>
    <col min="8709" max="8709" width="12" style="99" customWidth="1"/>
    <col min="8710" max="8710" width="8.75" style="99" customWidth="1"/>
    <col min="8711" max="8711" width="14" style="99" customWidth="1"/>
    <col min="8712" max="8712" width="11.125" style="99" customWidth="1"/>
    <col min="8713" max="8713" width="10.625" style="99" customWidth="1"/>
    <col min="8714" max="8714" width="9" style="99"/>
    <col min="8715" max="8715" width="12.5" style="99" customWidth="1"/>
    <col min="8716" max="8716" width="12.875" style="99" customWidth="1"/>
    <col min="8717" max="8717" width="17" style="99" customWidth="1"/>
    <col min="8718" max="8718" width="17.875" style="99" customWidth="1"/>
    <col min="8719" max="8719" width="18.5" style="99" customWidth="1"/>
    <col min="8720" max="8720" width="16.625" style="99" customWidth="1"/>
    <col min="8721" max="8963" width="9" style="99"/>
    <col min="8964" max="8964" width="6" style="99" customWidth="1"/>
    <col min="8965" max="8965" width="12" style="99" customWidth="1"/>
    <col min="8966" max="8966" width="8.75" style="99" customWidth="1"/>
    <col min="8967" max="8967" width="14" style="99" customWidth="1"/>
    <col min="8968" max="8968" width="11.125" style="99" customWidth="1"/>
    <col min="8969" max="8969" width="10.625" style="99" customWidth="1"/>
    <col min="8970" max="8970" width="9" style="99"/>
    <col min="8971" max="8971" width="12.5" style="99" customWidth="1"/>
    <col min="8972" max="8972" width="12.875" style="99" customWidth="1"/>
    <col min="8973" max="8973" width="17" style="99" customWidth="1"/>
    <col min="8974" max="8974" width="17.875" style="99" customWidth="1"/>
    <col min="8975" max="8975" width="18.5" style="99" customWidth="1"/>
    <col min="8976" max="8976" width="16.625" style="99" customWidth="1"/>
    <col min="8977" max="9219" width="9" style="99"/>
    <col min="9220" max="9220" width="6" style="99" customWidth="1"/>
    <col min="9221" max="9221" width="12" style="99" customWidth="1"/>
    <col min="9222" max="9222" width="8.75" style="99" customWidth="1"/>
    <col min="9223" max="9223" width="14" style="99" customWidth="1"/>
    <col min="9224" max="9224" width="11.125" style="99" customWidth="1"/>
    <col min="9225" max="9225" width="10.625" style="99" customWidth="1"/>
    <col min="9226" max="9226" width="9" style="99"/>
    <col min="9227" max="9227" width="12.5" style="99" customWidth="1"/>
    <col min="9228" max="9228" width="12.875" style="99" customWidth="1"/>
    <col min="9229" max="9229" width="17" style="99" customWidth="1"/>
    <col min="9230" max="9230" width="17.875" style="99" customWidth="1"/>
    <col min="9231" max="9231" width="18.5" style="99" customWidth="1"/>
    <col min="9232" max="9232" width="16.625" style="99" customWidth="1"/>
    <col min="9233" max="9475" width="9" style="99"/>
    <col min="9476" max="9476" width="6" style="99" customWidth="1"/>
    <col min="9477" max="9477" width="12" style="99" customWidth="1"/>
    <col min="9478" max="9478" width="8.75" style="99" customWidth="1"/>
    <col min="9479" max="9479" width="14" style="99" customWidth="1"/>
    <col min="9480" max="9480" width="11.125" style="99" customWidth="1"/>
    <col min="9481" max="9481" width="10.625" style="99" customWidth="1"/>
    <col min="9482" max="9482" width="9" style="99"/>
    <col min="9483" max="9483" width="12.5" style="99" customWidth="1"/>
    <col min="9484" max="9484" width="12.875" style="99" customWidth="1"/>
    <col min="9485" max="9485" width="17" style="99" customWidth="1"/>
    <col min="9486" max="9486" width="17.875" style="99" customWidth="1"/>
    <col min="9487" max="9487" width="18.5" style="99" customWidth="1"/>
    <col min="9488" max="9488" width="16.625" style="99" customWidth="1"/>
    <col min="9489" max="9731" width="9" style="99"/>
    <col min="9732" max="9732" width="6" style="99" customWidth="1"/>
    <col min="9733" max="9733" width="12" style="99" customWidth="1"/>
    <col min="9734" max="9734" width="8.75" style="99" customWidth="1"/>
    <col min="9735" max="9735" width="14" style="99" customWidth="1"/>
    <col min="9736" max="9736" width="11.125" style="99" customWidth="1"/>
    <col min="9737" max="9737" width="10.625" style="99" customWidth="1"/>
    <col min="9738" max="9738" width="9" style="99"/>
    <col min="9739" max="9739" width="12.5" style="99" customWidth="1"/>
    <col min="9740" max="9740" width="12.875" style="99" customWidth="1"/>
    <col min="9741" max="9741" width="17" style="99" customWidth="1"/>
    <col min="9742" max="9742" width="17.875" style="99" customWidth="1"/>
    <col min="9743" max="9743" width="18.5" style="99" customWidth="1"/>
    <col min="9744" max="9744" width="16.625" style="99" customWidth="1"/>
    <col min="9745" max="9987" width="9" style="99"/>
    <col min="9988" max="9988" width="6" style="99" customWidth="1"/>
    <col min="9989" max="9989" width="12" style="99" customWidth="1"/>
    <col min="9990" max="9990" width="8.75" style="99" customWidth="1"/>
    <col min="9991" max="9991" width="14" style="99" customWidth="1"/>
    <col min="9992" max="9992" width="11.125" style="99" customWidth="1"/>
    <col min="9993" max="9993" width="10.625" style="99" customWidth="1"/>
    <col min="9994" max="9994" width="9" style="99"/>
    <col min="9995" max="9995" width="12.5" style="99" customWidth="1"/>
    <col min="9996" max="9996" width="12.875" style="99" customWidth="1"/>
    <col min="9997" max="9997" width="17" style="99" customWidth="1"/>
    <col min="9998" max="9998" width="17.875" style="99" customWidth="1"/>
    <col min="9999" max="9999" width="18.5" style="99" customWidth="1"/>
    <col min="10000" max="10000" width="16.625" style="99" customWidth="1"/>
    <col min="10001" max="10243" width="9" style="99"/>
    <col min="10244" max="10244" width="6" style="99" customWidth="1"/>
    <col min="10245" max="10245" width="12" style="99" customWidth="1"/>
    <col min="10246" max="10246" width="8.75" style="99" customWidth="1"/>
    <col min="10247" max="10247" width="14" style="99" customWidth="1"/>
    <col min="10248" max="10248" width="11.125" style="99" customWidth="1"/>
    <col min="10249" max="10249" width="10.625" style="99" customWidth="1"/>
    <col min="10250" max="10250" width="9" style="99"/>
    <col min="10251" max="10251" width="12.5" style="99" customWidth="1"/>
    <col min="10252" max="10252" width="12.875" style="99" customWidth="1"/>
    <col min="10253" max="10253" width="17" style="99" customWidth="1"/>
    <col min="10254" max="10254" width="17.875" style="99" customWidth="1"/>
    <col min="10255" max="10255" width="18.5" style="99" customWidth="1"/>
    <col min="10256" max="10256" width="16.625" style="99" customWidth="1"/>
    <col min="10257" max="10499" width="9" style="99"/>
    <col min="10500" max="10500" width="6" style="99" customWidth="1"/>
    <col min="10501" max="10501" width="12" style="99" customWidth="1"/>
    <col min="10502" max="10502" width="8.75" style="99" customWidth="1"/>
    <col min="10503" max="10503" width="14" style="99" customWidth="1"/>
    <col min="10504" max="10504" width="11.125" style="99" customWidth="1"/>
    <col min="10505" max="10505" width="10.625" style="99" customWidth="1"/>
    <col min="10506" max="10506" width="9" style="99"/>
    <col min="10507" max="10507" width="12.5" style="99" customWidth="1"/>
    <col min="10508" max="10508" width="12.875" style="99" customWidth="1"/>
    <col min="10509" max="10509" width="17" style="99" customWidth="1"/>
    <col min="10510" max="10510" width="17.875" style="99" customWidth="1"/>
    <col min="10511" max="10511" width="18.5" style="99" customWidth="1"/>
    <col min="10512" max="10512" width="16.625" style="99" customWidth="1"/>
    <col min="10513" max="10755" width="9" style="99"/>
    <col min="10756" max="10756" width="6" style="99" customWidth="1"/>
    <col min="10757" max="10757" width="12" style="99" customWidth="1"/>
    <col min="10758" max="10758" width="8.75" style="99" customWidth="1"/>
    <col min="10759" max="10759" width="14" style="99" customWidth="1"/>
    <col min="10760" max="10760" width="11.125" style="99" customWidth="1"/>
    <col min="10761" max="10761" width="10.625" style="99" customWidth="1"/>
    <col min="10762" max="10762" width="9" style="99"/>
    <col min="10763" max="10763" width="12.5" style="99" customWidth="1"/>
    <col min="10764" max="10764" width="12.875" style="99" customWidth="1"/>
    <col min="10765" max="10765" width="17" style="99" customWidth="1"/>
    <col min="10766" max="10766" width="17.875" style="99" customWidth="1"/>
    <col min="10767" max="10767" width="18.5" style="99" customWidth="1"/>
    <col min="10768" max="10768" width="16.625" style="99" customWidth="1"/>
    <col min="10769" max="11011" width="9" style="99"/>
    <col min="11012" max="11012" width="6" style="99" customWidth="1"/>
    <col min="11013" max="11013" width="12" style="99" customWidth="1"/>
    <col min="11014" max="11014" width="8.75" style="99" customWidth="1"/>
    <col min="11015" max="11015" width="14" style="99" customWidth="1"/>
    <col min="11016" max="11016" width="11.125" style="99" customWidth="1"/>
    <col min="11017" max="11017" width="10.625" style="99" customWidth="1"/>
    <col min="11018" max="11018" width="9" style="99"/>
    <col min="11019" max="11019" width="12.5" style="99" customWidth="1"/>
    <col min="11020" max="11020" width="12.875" style="99" customWidth="1"/>
    <col min="11021" max="11021" width="17" style="99" customWidth="1"/>
    <col min="11022" max="11022" width="17.875" style="99" customWidth="1"/>
    <col min="11023" max="11023" width="18.5" style="99" customWidth="1"/>
    <col min="11024" max="11024" width="16.625" style="99" customWidth="1"/>
    <col min="11025" max="11267" width="9" style="99"/>
    <col min="11268" max="11268" width="6" style="99" customWidth="1"/>
    <col min="11269" max="11269" width="12" style="99" customWidth="1"/>
    <col min="11270" max="11270" width="8.75" style="99" customWidth="1"/>
    <col min="11271" max="11271" width="14" style="99" customWidth="1"/>
    <col min="11272" max="11272" width="11.125" style="99" customWidth="1"/>
    <col min="11273" max="11273" width="10.625" style="99" customWidth="1"/>
    <col min="11274" max="11274" width="9" style="99"/>
    <col min="11275" max="11275" width="12.5" style="99" customWidth="1"/>
    <col min="11276" max="11276" width="12.875" style="99" customWidth="1"/>
    <col min="11277" max="11277" width="17" style="99" customWidth="1"/>
    <col min="11278" max="11278" width="17.875" style="99" customWidth="1"/>
    <col min="11279" max="11279" width="18.5" style="99" customWidth="1"/>
    <col min="11280" max="11280" width="16.625" style="99" customWidth="1"/>
    <col min="11281" max="11523" width="9" style="99"/>
    <col min="11524" max="11524" width="6" style="99" customWidth="1"/>
    <col min="11525" max="11525" width="12" style="99" customWidth="1"/>
    <col min="11526" max="11526" width="8.75" style="99" customWidth="1"/>
    <col min="11527" max="11527" width="14" style="99" customWidth="1"/>
    <col min="11528" max="11528" width="11.125" style="99" customWidth="1"/>
    <col min="11529" max="11529" width="10.625" style="99" customWidth="1"/>
    <col min="11530" max="11530" width="9" style="99"/>
    <col min="11531" max="11531" width="12.5" style="99" customWidth="1"/>
    <col min="11532" max="11532" width="12.875" style="99" customWidth="1"/>
    <col min="11533" max="11533" width="17" style="99" customWidth="1"/>
    <col min="11534" max="11534" width="17.875" style="99" customWidth="1"/>
    <col min="11535" max="11535" width="18.5" style="99" customWidth="1"/>
    <col min="11536" max="11536" width="16.625" style="99" customWidth="1"/>
    <col min="11537" max="11779" width="9" style="99"/>
    <col min="11780" max="11780" width="6" style="99" customWidth="1"/>
    <col min="11781" max="11781" width="12" style="99" customWidth="1"/>
    <col min="11782" max="11782" width="8.75" style="99" customWidth="1"/>
    <col min="11783" max="11783" width="14" style="99" customWidth="1"/>
    <col min="11784" max="11784" width="11.125" style="99" customWidth="1"/>
    <col min="11785" max="11785" width="10.625" style="99" customWidth="1"/>
    <col min="11786" max="11786" width="9" style="99"/>
    <col min="11787" max="11787" width="12.5" style="99" customWidth="1"/>
    <col min="11788" max="11788" width="12.875" style="99" customWidth="1"/>
    <col min="11789" max="11789" width="17" style="99" customWidth="1"/>
    <col min="11790" max="11790" width="17.875" style="99" customWidth="1"/>
    <col min="11791" max="11791" width="18.5" style="99" customWidth="1"/>
    <col min="11792" max="11792" width="16.625" style="99" customWidth="1"/>
    <col min="11793" max="12035" width="9" style="99"/>
    <col min="12036" max="12036" width="6" style="99" customWidth="1"/>
    <col min="12037" max="12037" width="12" style="99" customWidth="1"/>
    <col min="12038" max="12038" width="8.75" style="99" customWidth="1"/>
    <col min="12039" max="12039" width="14" style="99" customWidth="1"/>
    <col min="12040" max="12040" width="11.125" style="99" customWidth="1"/>
    <col min="12041" max="12041" width="10.625" style="99" customWidth="1"/>
    <col min="12042" max="12042" width="9" style="99"/>
    <col min="12043" max="12043" width="12.5" style="99" customWidth="1"/>
    <col min="12044" max="12044" width="12.875" style="99" customWidth="1"/>
    <col min="12045" max="12045" width="17" style="99" customWidth="1"/>
    <col min="12046" max="12046" width="17.875" style="99" customWidth="1"/>
    <col min="12047" max="12047" width="18.5" style="99" customWidth="1"/>
    <col min="12048" max="12048" width="16.625" style="99" customWidth="1"/>
    <col min="12049" max="12291" width="9" style="99"/>
    <col min="12292" max="12292" width="6" style="99" customWidth="1"/>
    <col min="12293" max="12293" width="12" style="99" customWidth="1"/>
    <col min="12294" max="12294" width="8.75" style="99" customWidth="1"/>
    <col min="12295" max="12295" width="14" style="99" customWidth="1"/>
    <col min="12296" max="12296" width="11.125" style="99" customWidth="1"/>
    <col min="12297" max="12297" width="10.625" style="99" customWidth="1"/>
    <col min="12298" max="12298" width="9" style="99"/>
    <col min="12299" max="12299" width="12.5" style="99" customWidth="1"/>
    <col min="12300" max="12300" width="12.875" style="99" customWidth="1"/>
    <col min="12301" max="12301" width="17" style="99" customWidth="1"/>
    <col min="12302" max="12302" width="17.875" style="99" customWidth="1"/>
    <col min="12303" max="12303" width="18.5" style="99" customWidth="1"/>
    <col min="12304" max="12304" width="16.625" style="99" customWidth="1"/>
    <col min="12305" max="12547" width="9" style="99"/>
    <col min="12548" max="12548" width="6" style="99" customWidth="1"/>
    <col min="12549" max="12549" width="12" style="99" customWidth="1"/>
    <col min="12550" max="12550" width="8.75" style="99" customWidth="1"/>
    <col min="12551" max="12551" width="14" style="99" customWidth="1"/>
    <col min="12552" max="12552" width="11.125" style="99" customWidth="1"/>
    <col min="12553" max="12553" width="10.625" style="99" customWidth="1"/>
    <col min="12554" max="12554" width="9" style="99"/>
    <col min="12555" max="12555" width="12.5" style="99" customWidth="1"/>
    <col min="12556" max="12556" width="12.875" style="99" customWidth="1"/>
    <col min="12557" max="12557" width="17" style="99" customWidth="1"/>
    <col min="12558" max="12558" width="17.875" style="99" customWidth="1"/>
    <col min="12559" max="12559" width="18.5" style="99" customWidth="1"/>
    <col min="12560" max="12560" width="16.625" style="99" customWidth="1"/>
    <col min="12561" max="12803" width="9" style="99"/>
    <col min="12804" max="12804" width="6" style="99" customWidth="1"/>
    <col min="12805" max="12805" width="12" style="99" customWidth="1"/>
    <col min="12806" max="12806" width="8.75" style="99" customWidth="1"/>
    <col min="12807" max="12807" width="14" style="99" customWidth="1"/>
    <col min="12808" max="12808" width="11.125" style="99" customWidth="1"/>
    <col min="12809" max="12809" width="10.625" style="99" customWidth="1"/>
    <col min="12810" max="12810" width="9" style="99"/>
    <col min="12811" max="12811" width="12.5" style="99" customWidth="1"/>
    <col min="12812" max="12812" width="12.875" style="99" customWidth="1"/>
    <col min="12813" max="12813" width="17" style="99" customWidth="1"/>
    <col min="12814" max="12814" width="17.875" style="99" customWidth="1"/>
    <col min="12815" max="12815" width="18.5" style="99" customWidth="1"/>
    <col min="12816" max="12816" width="16.625" style="99" customWidth="1"/>
    <col min="12817" max="13059" width="9" style="99"/>
    <col min="13060" max="13060" width="6" style="99" customWidth="1"/>
    <col min="13061" max="13061" width="12" style="99" customWidth="1"/>
    <col min="13062" max="13062" width="8.75" style="99" customWidth="1"/>
    <col min="13063" max="13063" width="14" style="99" customWidth="1"/>
    <col min="13064" max="13064" width="11.125" style="99" customWidth="1"/>
    <col min="13065" max="13065" width="10.625" style="99" customWidth="1"/>
    <col min="13066" max="13066" width="9" style="99"/>
    <col min="13067" max="13067" width="12.5" style="99" customWidth="1"/>
    <col min="13068" max="13068" width="12.875" style="99" customWidth="1"/>
    <col min="13069" max="13069" width="17" style="99" customWidth="1"/>
    <col min="13070" max="13070" width="17.875" style="99" customWidth="1"/>
    <col min="13071" max="13071" width="18.5" style="99" customWidth="1"/>
    <col min="13072" max="13072" width="16.625" style="99" customWidth="1"/>
    <col min="13073" max="13315" width="9" style="99"/>
    <col min="13316" max="13316" width="6" style="99" customWidth="1"/>
    <col min="13317" max="13317" width="12" style="99" customWidth="1"/>
    <col min="13318" max="13318" width="8.75" style="99" customWidth="1"/>
    <col min="13319" max="13319" width="14" style="99" customWidth="1"/>
    <col min="13320" max="13320" width="11.125" style="99" customWidth="1"/>
    <col min="13321" max="13321" width="10.625" style="99" customWidth="1"/>
    <col min="13322" max="13322" width="9" style="99"/>
    <col min="13323" max="13323" width="12.5" style="99" customWidth="1"/>
    <col min="13324" max="13324" width="12.875" style="99" customWidth="1"/>
    <col min="13325" max="13325" width="17" style="99" customWidth="1"/>
    <col min="13326" max="13326" width="17.875" style="99" customWidth="1"/>
    <col min="13327" max="13327" width="18.5" style="99" customWidth="1"/>
    <col min="13328" max="13328" width="16.625" style="99" customWidth="1"/>
    <col min="13329" max="13571" width="9" style="99"/>
    <col min="13572" max="13572" width="6" style="99" customWidth="1"/>
    <col min="13573" max="13573" width="12" style="99" customWidth="1"/>
    <col min="13574" max="13574" width="8.75" style="99" customWidth="1"/>
    <col min="13575" max="13575" width="14" style="99" customWidth="1"/>
    <col min="13576" max="13576" width="11.125" style="99" customWidth="1"/>
    <col min="13577" max="13577" width="10.625" style="99" customWidth="1"/>
    <col min="13578" max="13578" width="9" style="99"/>
    <col min="13579" max="13579" width="12.5" style="99" customWidth="1"/>
    <col min="13580" max="13580" width="12.875" style="99" customWidth="1"/>
    <col min="13581" max="13581" width="17" style="99" customWidth="1"/>
    <col min="13582" max="13582" width="17.875" style="99" customWidth="1"/>
    <col min="13583" max="13583" width="18.5" style="99" customWidth="1"/>
    <col min="13584" max="13584" width="16.625" style="99" customWidth="1"/>
    <col min="13585" max="13827" width="9" style="99"/>
    <col min="13828" max="13828" width="6" style="99" customWidth="1"/>
    <col min="13829" max="13829" width="12" style="99" customWidth="1"/>
    <col min="13830" max="13830" width="8.75" style="99" customWidth="1"/>
    <col min="13831" max="13831" width="14" style="99" customWidth="1"/>
    <col min="13832" max="13832" width="11.125" style="99" customWidth="1"/>
    <col min="13833" max="13833" width="10.625" style="99" customWidth="1"/>
    <col min="13834" max="13834" width="9" style="99"/>
    <col min="13835" max="13835" width="12.5" style="99" customWidth="1"/>
    <col min="13836" max="13836" width="12.875" style="99" customWidth="1"/>
    <col min="13837" max="13837" width="17" style="99" customWidth="1"/>
    <col min="13838" max="13838" width="17.875" style="99" customWidth="1"/>
    <col min="13839" max="13839" width="18.5" style="99" customWidth="1"/>
    <col min="13840" max="13840" width="16.625" style="99" customWidth="1"/>
    <col min="13841" max="14083" width="9" style="99"/>
    <col min="14084" max="14084" width="6" style="99" customWidth="1"/>
    <col min="14085" max="14085" width="12" style="99" customWidth="1"/>
    <col min="14086" max="14086" width="8.75" style="99" customWidth="1"/>
    <col min="14087" max="14087" width="14" style="99" customWidth="1"/>
    <col min="14088" max="14088" width="11.125" style="99" customWidth="1"/>
    <col min="14089" max="14089" width="10.625" style="99" customWidth="1"/>
    <col min="14090" max="14090" width="9" style="99"/>
    <col min="14091" max="14091" width="12.5" style="99" customWidth="1"/>
    <col min="14092" max="14092" width="12.875" style="99" customWidth="1"/>
    <col min="14093" max="14093" width="17" style="99" customWidth="1"/>
    <col min="14094" max="14094" width="17.875" style="99" customWidth="1"/>
    <col min="14095" max="14095" width="18.5" style="99" customWidth="1"/>
    <col min="14096" max="14096" width="16.625" style="99" customWidth="1"/>
    <col min="14097" max="14339" width="9" style="99"/>
    <col min="14340" max="14340" width="6" style="99" customWidth="1"/>
    <col min="14341" max="14341" width="12" style="99" customWidth="1"/>
    <col min="14342" max="14342" width="8.75" style="99" customWidth="1"/>
    <col min="14343" max="14343" width="14" style="99" customWidth="1"/>
    <col min="14344" max="14344" width="11.125" style="99" customWidth="1"/>
    <col min="14345" max="14345" width="10.625" style="99" customWidth="1"/>
    <col min="14346" max="14346" width="9" style="99"/>
    <col min="14347" max="14347" width="12.5" style="99" customWidth="1"/>
    <col min="14348" max="14348" width="12.875" style="99" customWidth="1"/>
    <col min="14349" max="14349" width="17" style="99" customWidth="1"/>
    <col min="14350" max="14350" width="17.875" style="99" customWidth="1"/>
    <col min="14351" max="14351" width="18.5" style="99" customWidth="1"/>
    <col min="14352" max="14352" width="16.625" style="99" customWidth="1"/>
    <col min="14353" max="14595" width="9" style="99"/>
    <col min="14596" max="14596" width="6" style="99" customWidth="1"/>
    <col min="14597" max="14597" width="12" style="99" customWidth="1"/>
    <col min="14598" max="14598" width="8.75" style="99" customWidth="1"/>
    <col min="14599" max="14599" width="14" style="99" customWidth="1"/>
    <col min="14600" max="14600" width="11.125" style="99" customWidth="1"/>
    <col min="14601" max="14601" width="10.625" style="99" customWidth="1"/>
    <col min="14602" max="14602" width="9" style="99"/>
    <col min="14603" max="14603" width="12.5" style="99" customWidth="1"/>
    <col min="14604" max="14604" width="12.875" style="99" customWidth="1"/>
    <col min="14605" max="14605" width="17" style="99" customWidth="1"/>
    <col min="14606" max="14606" width="17.875" style="99" customWidth="1"/>
    <col min="14607" max="14607" width="18.5" style="99" customWidth="1"/>
    <col min="14608" max="14608" width="16.625" style="99" customWidth="1"/>
    <col min="14609" max="14851" width="9" style="99"/>
    <col min="14852" max="14852" width="6" style="99" customWidth="1"/>
    <col min="14853" max="14853" width="12" style="99" customWidth="1"/>
    <col min="14854" max="14854" width="8.75" style="99" customWidth="1"/>
    <col min="14855" max="14855" width="14" style="99" customWidth="1"/>
    <col min="14856" max="14856" width="11.125" style="99" customWidth="1"/>
    <col min="14857" max="14857" width="10.625" style="99" customWidth="1"/>
    <col min="14858" max="14858" width="9" style="99"/>
    <col min="14859" max="14859" width="12.5" style="99" customWidth="1"/>
    <col min="14860" max="14860" width="12.875" style="99" customWidth="1"/>
    <col min="14861" max="14861" width="17" style="99" customWidth="1"/>
    <col min="14862" max="14862" width="17.875" style="99" customWidth="1"/>
    <col min="14863" max="14863" width="18.5" style="99" customWidth="1"/>
    <col min="14864" max="14864" width="16.625" style="99" customWidth="1"/>
    <col min="14865" max="15107" width="9" style="99"/>
    <col min="15108" max="15108" width="6" style="99" customWidth="1"/>
    <col min="15109" max="15109" width="12" style="99" customWidth="1"/>
    <col min="15110" max="15110" width="8.75" style="99" customWidth="1"/>
    <col min="15111" max="15111" width="14" style="99" customWidth="1"/>
    <col min="15112" max="15112" width="11.125" style="99" customWidth="1"/>
    <col min="15113" max="15113" width="10.625" style="99" customWidth="1"/>
    <col min="15114" max="15114" width="9" style="99"/>
    <col min="15115" max="15115" width="12.5" style="99" customWidth="1"/>
    <col min="15116" max="15116" width="12.875" style="99" customWidth="1"/>
    <col min="15117" max="15117" width="17" style="99" customWidth="1"/>
    <col min="15118" max="15118" width="17.875" style="99" customWidth="1"/>
    <col min="15119" max="15119" width="18.5" style="99" customWidth="1"/>
    <col min="15120" max="15120" width="16.625" style="99" customWidth="1"/>
    <col min="15121" max="15363" width="9" style="99"/>
    <col min="15364" max="15364" width="6" style="99" customWidth="1"/>
    <col min="15365" max="15365" width="12" style="99" customWidth="1"/>
    <col min="15366" max="15366" width="8.75" style="99" customWidth="1"/>
    <col min="15367" max="15367" width="14" style="99" customWidth="1"/>
    <col min="15368" max="15368" width="11.125" style="99" customWidth="1"/>
    <col min="15369" max="15369" width="10.625" style="99" customWidth="1"/>
    <col min="15370" max="15370" width="9" style="99"/>
    <col min="15371" max="15371" width="12.5" style="99" customWidth="1"/>
    <col min="15372" max="15372" width="12.875" style="99" customWidth="1"/>
    <col min="15373" max="15373" width="17" style="99" customWidth="1"/>
    <col min="15374" max="15374" width="17.875" style="99" customWidth="1"/>
    <col min="15375" max="15375" width="18.5" style="99" customWidth="1"/>
    <col min="15376" max="15376" width="16.625" style="99" customWidth="1"/>
    <col min="15377" max="15619" width="9" style="99"/>
    <col min="15620" max="15620" width="6" style="99" customWidth="1"/>
    <col min="15621" max="15621" width="12" style="99" customWidth="1"/>
    <col min="15622" max="15622" width="8.75" style="99" customWidth="1"/>
    <col min="15623" max="15623" width="14" style="99" customWidth="1"/>
    <col min="15624" max="15624" width="11.125" style="99" customWidth="1"/>
    <col min="15625" max="15625" width="10.625" style="99" customWidth="1"/>
    <col min="15626" max="15626" width="9" style="99"/>
    <col min="15627" max="15627" width="12.5" style="99" customWidth="1"/>
    <col min="15628" max="15628" width="12.875" style="99" customWidth="1"/>
    <col min="15629" max="15629" width="17" style="99" customWidth="1"/>
    <col min="15630" max="15630" width="17.875" style="99" customWidth="1"/>
    <col min="15631" max="15631" width="18.5" style="99" customWidth="1"/>
    <col min="15632" max="15632" width="16.625" style="99" customWidth="1"/>
    <col min="15633" max="15875" width="9" style="99"/>
    <col min="15876" max="15876" width="6" style="99" customWidth="1"/>
    <col min="15877" max="15877" width="12" style="99" customWidth="1"/>
    <col min="15878" max="15878" width="8.75" style="99" customWidth="1"/>
    <col min="15879" max="15879" width="14" style="99" customWidth="1"/>
    <col min="15880" max="15880" width="11.125" style="99" customWidth="1"/>
    <col min="15881" max="15881" width="10.625" style="99" customWidth="1"/>
    <col min="15882" max="15882" width="9" style="99"/>
    <col min="15883" max="15883" width="12.5" style="99" customWidth="1"/>
    <col min="15884" max="15884" width="12.875" style="99" customWidth="1"/>
    <col min="15885" max="15885" width="17" style="99" customWidth="1"/>
    <col min="15886" max="15886" width="17.875" style="99" customWidth="1"/>
    <col min="15887" max="15887" width="18.5" style="99" customWidth="1"/>
    <col min="15888" max="15888" width="16.625" style="99" customWidth="1"/>
    <col min="15889" max="16131" width="9" style="99"/>
    <col min="16132" max="16132" width="6" style="99" customWidth="1"/>
    <col min="16133" max="16133" width="12" style="99" customWidth="1"/>
    <col min="16134" max="16134" width="8.75" style="99" customWidth="1"/>
    <col min="16135" max="16135" width="14" style="99" customWidth="1"/>
    <col min="16136" max="16136" width="11.125" style="99" customWidth="1"/>
    <col min="16137" max="16137" width="10.625" style="99" customWidth="1"/>
    <col min="16138" max="16138" width="9" style="99"/>
    <col min="16139" max="16139" width="12.5" style="99" customWidth="1"/>
    <col min="16140" max="16140" width="12.875" style="99" customWidth="1"/>
    <col min="16141" max="16141" width="17" style="99" customWidth="1"/>
    <col min="16142" max="16142" width="17.875" style="99" customWidth="1"/>
    <col min="16143" max="16143" width="18.5" style="99" customWidth="1"/>
    <col min="16144" max="16144" width="16.625" style="99" customWidth="1"/>
    <col min="16145" max="16384" width="9" style="99"/>
  </cols>
  <sheetData>
    <row r="2" spans="1:16" x14ac:dyDescent="0.2">
      <c r="B2" s="168" t="s">
        <v>95</v>
      </c>
      <c r="C2" s="168"/>
      <c r="D2" s="168"/>
      <c r="E2" s="168"/>
      <c r="F2" s="168"/>
      <c r="G2" s="168"/>
      <c r="H2" s="168"/>
    </row>
    <row r="3" spans="1:16" x14ac:dyDescent="0.2">
      <c r="D3" s="105" t="s">
        <v>96</v>
      </c>
      <c r="H3" s="107" t="s">
        <v>97</v>
      </c>
      <c r="I3" s="107"/>
    </row>
    <row r="4" spans="1:16" x14ac:dyDescent="0.2">
      <c r="B4" s="100"/>
      <c r="C4" s="100" t="s">
        <v>98</v>
      </c>
      <c r="D4" s="100" t="s">
        <v>43</v>
      </c>
      <c r="E4" s="107"/>
      <c r="F4" s="107"/>
      <c r="G4" s="107"/>
      <c r="H4" s="107" t="s">
        <v>99</v>
      </c>
      <c r="I4" s="107"/>
    </row>
    <row r="5" spans="1:16" ht="14.25" x14ac:dyDescent="0.2">
      <c r="B5" s="101" t="s">
        <v>100</v>
      </c>
      <c r="C5" s="99">
        <v>5</v>
      </c>
      <c r="D5" s="108">
        <v>2206</v>
      </c>
      <c r="E5" s="109"/>
      <c r="F5" s="109"/>
      <c r="G5" s="109"/>
      <c r="H5" s="109" t="e">
        <f>+D5*#REF!/10000000</f>
        <v>#REF!</v>
      </c>
      <c r="I5" s="109"/>
      <c r="K5" s="110"/>
    </row>
    <row r="6" spans="1:16" ht="14.25" x14ac:dyDescent="0.2">
      <c r="B6" s="101" t="s">
        <v>101</v>
      </c>
      <c r="C6" s="99">
        <v>5</v>
      </c>
      <c r="D6" s="108">
        <v>1885</v>
      </c>
      <c r="E6" s="109"/>
      <c r="F6" s="109"/>
      <c r="G6" s="109"/>
      <c r="H6" s="109" t="e">
        <f>+D6*#REF!/10000000</f>
        <v>#REF!</v>
      </c>
      <c r="I6" s="109"/>
      <c r="K6" s="110"/>
    </row>
    <row r="7" spans="1:16" ht="14.25" x14ac:dyDescent="0.2">
      <c r="B7" s="101" t="s">
        <v>102</v>
      </c>
      <c r="C7" s="99">
        <v>80</v>
      </c>
      <c r="D7" s="108">
        <f>62231-10000</f>
        <v>52231</v>
      </c>
      <c r="E7" s="109"/>
      <c r="F7" s="109"/>
      <c r="G7" s="109"/>
      <c r="H7" s="109" t="e">
        <f>+D7*#REF!/10000000</f>
        <v>#REF!</v>
      </c>
      <c r="I7" s="109"/>
      <c r="K7" s="110"/>
    </row>
    <row r="8" spans="1:16" x14ac:dyDescent="0.2">
      <c r="B8" s="102" t="s">
        <v>39</v>
      </c>
      <c r="C8" s="102">
        <f>SUM(C5:C7)</f>
        <v>90</v>
      </c>
      <c r="D8" s="111">
        <f>SUM(D5:D7)</f>
        <v>56322</v>
      </c>
      <c r="H8" s="112" t="e">
        <f>SUM(H5:H7)</f>
        <v>#REF!</v>
      </c>
      <c r="I8" s="112"/>
    </row>
    <row r="10" spans="1:16" x14ac:dyDescent="0.2">
      <c r="D10" s="113"/>
    </row>
    <row r="11" spans="1:16" ht="38.25" x14ac:dyDescent="0.2">
      <c r="A11" s="91" t="s">
        <v>55</v>
      </c>
      <c r="B11" s="91" t="s">
        <v>41</v>
      </c>
      <c r="C11" s="91" t="s">
        <v>103</v>
      </c>
      <c r="D11" s="92" t="s">
        <v>71</v>
      </c>
      <c r="E11" s="95" t="s">
        <v>129</v>
      </c>
      <c r="F11" s="95" t="s">
        <v>132</v>
      </c>
      <c r="G11" s="95" t="s">
        <v>133</v>
      </c>
      <c r="H11" s="95" t="s">
        <v>134</v>
      </c>
      <c r="I11" s="95" t="s">
        <v>128</v>
      </c>
      <c r="J11" s="91" t="s">
        <v>104</v>
      </c>
      <c r="K11" s="91" t="s">
        <v>105</v>
      </c>
      <c r="L11" s="91" t="s">
        <v>106</v>
      </c>
      <c r="M11" s="91" t="s">
        <v>107</v>
      </c>
      <c r="N11" s="91" t="s">
        <v>108</v>
      </c>
      <c r="O11" s="91" t="s">
        <v>109</v>
      </c>
      <c r="P11" s="91" t="s">
        <v>110</v>
      </c>
    </row>
    <row r="12" spans="1:16" x14ac:dyDescent="0.2">
      <c r="A12" s="114">
        <v>1</v>
      </c>
      <c r="B12" s="103" t="s">
        <v>58</v>
      </c>
      <c r="C12" s="115" t="s">
        <v>111</v>
      </c>
      <c r="D12" s="114" t="s">
        <v>125</v>
      </c>
      <c r="E12" s="116">
        <v>45.198999999999998</v>
      </c>
      <c r="F12" s="116">
        <v>0</v>
      </c>
      <c r="G12" s="116">
        <f>E12+F12</f>
        <v>45.198999999999998</v>
      </c>
      <c r="H12" s="117">
        <f>ROUND(G12*10.764,0)</f>
        <v>487</v>
      </c>
      <c r="I12" s="117">
        <f>ROUND(H12*1.1,0)</f>
        <v>536</v>
      </c>
      <c r="J12" s="103" t="s">
        <v>56</v>
      </c>
      <c r="K12" s="103"/>
      <c r="L12" s="103"/>
      <c r="M12" s="103"/>
      <c r="N12" s="103"/>
      <c r="O12" s="103"/>
      <c r="P12" s="103"/>
    </row>
    <row r="13" spans="1:16" x14ac:dyDescent="0.2">
      <c r="A13" s="114">
        <v>2</v>
      </c>
      <c r="B13" s="103" t="s">
        <v>58</v>
      </c>
      <c r="C13" s="115" t="s">
        <v>112</v>
      </c>
      <c r="D13" s="114" t="s">
        <v>125</v>
      </c>
      <c r="E13" s="116">
        <v>42.628</v>
      </c>
      <c r="F13" s="116">
        <v>0</v>
      </c>
      <c r="G13" s="116">
        <f t="shared" ref="G13:G76" si="0">E13+F13</f>
        <v>42.628</v>
      </c>
      <c r="H13" s="117">
        <f t="shared" ref="H13:H76" si="1">ROUND(G13*10.764,0)</f>
        <v>459</v>
      </c>
      <c r="I13" s="117">
        <f t="shared" ref="I13:I76" si="2">ROUND(H13*1.1,0)</f>
        <v>505</v>
      </c>
      <c r="J13" s="103" t="s">
        <v>56</v>
      </c>
      <c r="K13" s="103"/>
      <c r="L13" s="103"/>
      <c r="M13" s="103"/>
      <c r="N13" s="103"/>
      <c r="O13" s="103"/>
      <c r="P13" s="103"/>
    </row>
    <row r="14" spans="1:16" x14ac:dyDescent="0.2">
      <c r="A14" s="114">
        <v>3</v>
      </c>
      <c r="B14" s="103" t="s">
        <v>58</v>
      </c>
      <c r="C14" s="115" t="s">
        <v>113</v>
      </c>
      <c r="D14" s="114" t="s">
        <v>125</v>
      </c>
      <c r="E14" s="116">
        <v>41.563000000000002</v>
      </c>
      <c r="F14" s="116">
        <v>0</v>
      </c>
      <c r="G14" s="116">
        <f t="shared" si="0"/>
        <v>41.563000000000002</v>
      </c>
      <c r="H14" s="117">
        <f t="shared" si="1"/>
        <v>447</v>
      </c>
      <c r="I14" s="117">
        <f t="shared" si="2"/>
        <v>492</v>
      </c>
      <c r="J14" s="103" t="s">
        <v>56</v>
      </c>
      <c r="K14" s="103"/>
      <c r="L14" s="103"/>
      <c r="M14" s="103"/>
      <c r="N14" s="103"/>
      <c r="O14" s="103"/>
      <c r="P14" s="103"/>
    </row>
    <row r="15" spans="1:16" x14ac:dyDescent="0.2">
      <c r="A15" s="114">
        <v>4</v>
      </c>
      <c r="B15" s="103" t="s">
        <v>58</v>
      </c>
      <c r="C15" s="115" t="s">
        <v>114</v>
      </c>
      <c r="D15" s="114" t="s">
        <v>125</v>
      </c>
      <c r="E15" s="116">
        <v>41.563000000000002</v>
      </c>
      <c r="F15" s="116">
        <v>0</v>
      </c>
      <c r="G15" s="116">
        <f t="shared" si="0"/>
        <v>41.563000000000002</v>
      </c>
      <c r="H15" s="117">
        <f t="shared" si="1"/>
        <v>447</v>
      </c>
      <c r="I15" s="117">
        <f t="shared" si="2"/>
        <v>492</v>
      </c>
      <c r="J15" s="103" t="s">
        <v>56</v>
      </c>
      <c r="K15" s="103"/>
      <c r="L15" s="103"/>
      <c r="M15" s="103"/>
      <c r="N15" s="103"/>
      <c r="O15" s="103"/>
      <c r="P15" s="103"/>
    </row>
    <row r="16" spans="1:16" x14ac:dyDescent="0.2">
      <c r="A16" s="114">
        <v>5</v>
      </c>
      <c r="B16" s="103" t="s">
        <v>58</v>
      </c>
      <c r="C16" s="115" t="s">
        <v>115</v>
      </c>
      <c r="D16" s="114" t="s">
        <v>125</v>
      </c>
      <c r="E16" s="116">
        <v>34.018000000000001</v>
      </c>
      <c r="F16" s="116">
        <v>0</v>
      </c>
      <c r="G16" s="116">
        <f t="shared" si="0"/>
        <v>34.018000000000001</v>
      </c>
      <c r="H16" s="117">
        <f t="shared" si="1"/>
        <v>366</v>
      </c>
      <c r="I16" s="117">
        <f t="shared" si="2"/>
        <v>403</v>
      </c>
      <c r="J16" s="103" t="s">
        <v>56</v>
      </c>
      <c r="K16" s="103"/>
      <c r="L16" s="103"/>
      <c r="M16" s="103"/>
      <c r="N16" s="103"/>
      <c r="O16" s="103"/>
      <c r="P16" s="103"/>
    </row>
    <row r="17" spans="1:16" ht="25.5" x14ac:dyDescent="0.2">
      <c r="A17" s="114">
        <v>6</v>
      </c>
      <c r="B17" s="103" t="s">
        <v>130</v>
      </c>
      <c r="C17" s="115" t="s">
        <v>131</v>
      </c>
      <c r="D17" s="114"/>
      <c r="E17" s="116">
        <v>0</v>
      </c>
      <c r="F17" s="116">
        <v>0</v>
      </c>
      <c r="G17" s="116">
        <f t="shared" si="0"/>
        <v>0</v>
      </c>
      <c r="H17" s="117">
        <f t="shared" si="1"/>
        <v>0</v>
      </c>
      <c r="I17" s="117">
        <f t="shared" si="2"/>
        <v>0</v>
      </c>
      <c r="J17" s="103"/>
      <c r="K17" s="103"/>
      <c r="L17" s="103"/>
      <c r="M17" s="103"/>
      <c r="N17" s="103"/>
      <c r="O17" s="103"/>
      <c r="P17" s="103"/>
    </row>
    <row r="18" spans="1:16" x14ac:dyDescent="0.2">
      <c r="A18" s="114">
        <v>7</v>
      </c>
      <c r="B18" s="103" t="s">
        <v>59</v>
      </c>
      <c r="C18" s="115" t="s">
        <v>116</v>
      </c>
      <c r="D18" s="114" t="s">
        <v>126</v>
      </c>
      <c r="E18" s="116">
        <v>41.512</v>
      </c>
      <c r="F18" s="116">
        <v>0</v>
      </c>
      <c r="G18" s="116">
        <f t="shared" si="0"/>
        <v>41.512</v>
      </c>
      <c r="H18" s="117">
        <f t="shared" si="1"/>
        <v>447</v>
      </c>
      <c r="I18" s="117">
        <f t="shared" si="2"/>
        <v>492</v>
      </c>
      <c r="J18" s="103" t="s">
        <v>56</v>
      </c>
      <c r="K18" s="103"/>
      <c r="L18" s="103"/>
      <c r="M18" s="103"/>
      <c r="N18" s="103"/>
      <c r="O18" s="103"/>
      <c r="P18" s="103"/>
    </row>
    <row r="19" spans="1:16" x14ac:dyDescent="0.2">
      <c r="A19" s="114">
        <v>8</v>
      </c>
      <c r="B19" s="103" t="s">
        <v>59</v>
      </c>
      <c r="C19" s="115" t="s">
        <v>117</v>
      </c>
      <c r="D19" s="114" t="s">
        <v>126</v>
      </c>
      <c r="E19" s="116">
        <v>39.159999999999997</v>
      </c>
      <c r="F19" s="116">
        <v>0</v>
      </c>
      <c r="G19" s="116">
        <f t="shared" si="0"/>
        <v>39.159999999999997</v>
      </c>
      <c r="H19" s="117">
        <f t="shared" si="1"/>
        <v>422</v>
      </c>
      <c r="I19" s="117">
        <f t="shared" si="2"/>
        <v>464</v>
      </c>
      <c r="J19" s="103" t="s">
        <v>56</v>
      </c>
      <c r="K19" s="103"/>
      <c r="L19" s="103"/>
      <c r="M19" s="103"/>
      <c r="N19" s="103"/>
      <c r="O19" s="103"/>
      <c r="P19" s="103"/>
    </row>
    <row r="20" spans="1:16" x14ac:dyDescent="0.2">
      <c r="A20" s="114">
        <v>9</v>
      </c>
      <c r="B20" s="103" t="s">
        <v>59</v>
      </c>
      <c r="C20" s="115" t="s">
        <v>118</v>
      </c>
      <c r="D20" s="114" t="s">
        <v>126</v>
      </c>
      <c r="E20" s="116">
        <v>38.185000000000002</v>
      </c>
      <c r="F20" s="116">
        <v>0</v>
      </c>
      <c r="G20" s="116">
        <f t="shared" si="0"/>
        <v>38.185000000000002</v>
      </c>
      <c r="H20" s="117">
        <f t="shared" si="1"/>
        <v>411</v>
      </c>
      <c r="I20" s="117">
        <f t="shared" si="2"/>
        <v>452</v>
      </c>
      <c r="J20" s="103" t="s">
        <v>56</v>
      </c>
      <c r="K20" s="103"/>
      <c r="L20" s="103"/>
      <c r="M20" s="103"/>
      <c r="N20" s="103"/>
      <c r="O20" s="103"/>
      <c r="P20" s="103"/>
    </row>
    <row r="21" spans="1:16" x14ac:dyDescent="0.2">
      <c r="A21" s="114">
        <v>10</v>
      </c>
      <c r="B21" s="103" t="s">
        <v>59</v>
      </c>
      <c r="C21" s="115" t="s">
        <v>119</v>
      </c>
      <c r="D21" s="114" t="s">
        <v>126</v>
      </c>
      <c r="E21" s="116">
        <v>38.185000000000002</v>
      </c>
      <c r="F21" s="116">
        <v>0</v>
      </c>
      <c r="G21" s="116">
        <f t="shared" si="0"/>
        <v>38.185000000000002</v>
      </c>
      <c r="H21" s="117">
        <f t="shared" si="1"/>
        <v>411</v>
      </c>
      <c r="I21" s="117">
        <f t="shared" si="2"/>
        <v>452</v>
      </c>
      <c r="J21" s="103" t="s">
        <v>56</v>
      </c>
      <c r="K21" s="103"/>
      <c r="L21" s="103"/>
      <c r="M21" s="103"/>
      <c r="N21" s="103"/>
      <c r="O21" s="103"/>
      <c r="P21" s="103"/>
    </row>
    <row r="22" spans="1:16" x14ac:dyDescent="0.2">
      <c r="A22" s="114">
        <v>11</v>
      </c>
      <c r="B22" s="103" t="s">
        <v>59</v>
      </c>
      <c r="C22" s="115" t="s">
        <v>120</v>
      </c>
      <c r="D22" s="114" t="s">
        <v>126</v>
      </c>
      <c r="E22" s="116">
        <v>46.896000000000001</v>
      </c>
      <c r="F22" s="116">
        <v>0</v>
      </c>
      <c r="G22" s="116">
        <f t="shared" si="0"/>
        <v>46.896000000000001</v>
      </c>
      <c r="H22" s="117">
        <f t="shared" si="1"/>
        <v>505</v>
      </c>
      <c r="I22" s="117">
        <f t="shared" si="2"/>
        <v>556</v>
      </c>
      <c r="J22" s="103" t="s">
        <v>56</v>
      </c>
      <c r="K22" s="103"/>
      <c r="L22" s="103"/>
      <c r="M22" s="103"/>
      <c r="N22" s="103"/>
      <c r="O22" s="103"/>
      <c r="P22" s="103"/>
    </row>
    <row r="23" spans="1:16" x14ac:dyDescent="0.2">
      <c r="A23" s="114">
        <v>12</v>
      </c>
      <c r="B23" s="103" t="s">
        <v>60</v>
      </c>
      <c r="C23" s="115" t="s">
        <v>121</v>
      </c>
      <c r="D23" s="114" t="s">
        <v>127</v>
      </c>
      <c r="E23" s="116">
        <v>0</v>
      </c>
      <c r="F23" s="116">
        <v>0</v>
      </c>
      <c r="G23" s="116">
        <f t="shared" si="0"/>
        <v>0</v>
      </c>
      <c r="H23" s="117">
        <f t="shared" si="1"/>
        <v>0</v>
      </c>
      <c r="I23" s="117">
        <f t="shared" si="2"/>
        <v>0</v>
      </c>
      <c r="J23" s="103"/>
      <c r="K23" s="103"/>
      <c r="L23" s="103"/>
      <c r="M23" s="103"/>
      <c r="N23" s="103"/>
      <c r="O23" s="103"/>
      <c r="P23" s="103"/>
    </row>
    <row r="24" spans="1:16" x14ac:dyDescent="0.2">
      <c r="A24" s="114">
        <v>13</v>
      </c>
      <c r="B24" s="103" t="s">
        <v>61</v>
      </c>
      <c r="C24" s="115" t="s">
        <v>121</v>
      </c>
      <c r="D24" s="114" t="s">
        <v>127</v>
      </c>
      <c r="E24" s="116">
        <v>0</v>
      </c>
      <c r="F24" s="116">
        <v>0</v>
      </c>
      <c r="G24" s="116">
        <f t="shared" si="0"/>
        <v>0</v>
      </c>
      <c r="H24" s="117">
        <f t="shared" si="1"/>
        <v>0</v>
      </c>
      <c r="I24" s="117">
        <f t="shared" si="2"/>
        <v>0</v>
      </c>
      <c r="J24" s="103"/>
      <c r="K24" s="103"/>
      <c r="L24" s="103"/>
      <c r="M24" s="103"/>
      <c r="N24" s="103"/>
      <c r="O24" s="103"/>
      <c r="P24" s="103"/>
    </row>
    <row r="25" spans="1:16" x14ac:dyDescent="0.2">
      <c r="A25" s="114">
        <v>14</v>
      </c>
      <c r="B25" s="103" t="s">
        <v>62</v>
      </c>
      <c r="C25" s="115" t="s">
        <v>121</v>
      </c>
      <c r="D25" s="114" t="s">
        <v>127</v>
      </c>
      <c r="E25" s="116">
        <v>0</v>
      </c>
      <c r="F25" s="116">
        <v>0</v>
      </c>
      <c r="G25" s="116">
        <f t="shared" si="0"/>
        <v>0</v>
      </c>
      <c r="H25" s="117">
        <f t="shared" si="1"/>
        <v>0</v>
      </c>
      <c r="I25" s="117">
        <f t="shared" si="2"/>
        <v>0</v>
      </c>
      <c r="J25" s="103"/>
      <c r="K25" s="103"/>
      <c r="L25" s="103"/>
      <c r="M25" s="103"/>
      <c r="N25" s="103"/>
      <c r="O25" s="103"/>
      <c r="P25" s="103"/>
    </row>
    <row r="26" spans="1:16" x14ac:dyDescent="0.2">
      <c r="A26" s="114">
        <v>15</v>
      </c>
      <c r="B26" s="103" t="s">
        <v>63</v>
      </c>
      <c r="C26" s="115">
        <v>501</v>
      </c>
      <c r="D26" s="114" t="s">
        <v>124</v>
      </c>
      <c r="E26" s="116">
        <v>75.141000000000005</v>
      </c>
      <c r="F26" s="116">
        <v>0</v>
      </c>
      <c r="G26" s="116">
        <f t="shared" si="0"/>
        <v>75.141000000000005</v>
      </c>
      <c r="H26" s="117">
        <f t="shared" si="1"/>
        <v>809</v>
      </c>
      <c r="I26" s="117">
        <f t="shared" si="2"/>
        <v>890</v>
      </c>
      <c r="J26" s="103" t="s">
        <v>56</v>
      </c>
      <c r="K26" s="103"/>
      <c r="L26" s="103"/>
      <c r="M26" s="103"/>
      <c r="N26" s="103"/>
      <c r="O26" s="103"/>
      <c r="P26" s="103"/>
    </row>
    <row r="27" spans="1:16" x14ac:dyDescent="0.2">
      <c r="A27" s="114">
        <v>16</v>
      </c>
      <c r="B27" s="103" t="s">
        <v>63</v>
      </c>
      <c r="C27" s="115">
        <v>502</v>
      </c>
      <c r="D27" s="114" t="s">
        <v>124</v>
      </c>
      <c r="E27" s="116">
        <v>75.158000000000001</v>
      </c>
      <c r="F27" s="116">
        <v>0</v>
      </c>
      <c r="G27" s="116">
        <f t="shared" si="0"/>
        <v>75.158000000000001</v>
      </c>
      <c r="H27" s="117">
        <f t="shared" si="1"/>
        <v>809</v>
      </c>
      <c r="I27" s="117">
        <f t="shared" si="2"/>
        <v>890</v>
      </c>
      <c r="J27" s="103" t="s">
        <v>56</v>
      </c>
      <c r="K27" s="103"/>
      <c r="L27" s="103"/>
      <c r="M27" s="103"/>
      <c r="N27" s="103"/>
      <c r="O27" s="103"/>
      <c r="P27" s="103"/>
    </row>
    <row r="28" spans="1:16" x14ac:dyDescent="0.2">
      <c r="A28" s="114">
        <v>17</v>
      </c>
      <c r="B28" s="103" t="s">
        <v>63</v>
      </c>
      <c r="C28" s="115">
        <v>503</v>
      </c>
      <c r="D28" s="114" t="s">
        <v>51</v>
      </c>
      <c r="E28" s="116">
        <v>53.499000000000002</v>
      </c>
      <c r="F28" s="116">
        <v>0</v>
      </c>
      <c r="G28" s="116">
        <f t="shared" si="0"/>
        <v>53.499000000000002</v>
      </c>
      <c r="H28" s="117">
        <f t="shared" si="1"/>
        <v>576</v>
      </c>
      <c r="I28" s="117">
        <f t="shared" si="2"/>
        <v>634</v>
      </c>
      <c r="J28" s="103" t="s">
        <v>56</v>
      </c>
      <c r="K28" s="103"/>
      <c r="L28" s="103"/>
      <c r="M28" s="103"/>
      <c r="N28" s="103"/>
      <c r="O28" s="103"/>
      <c r="P28" s="103"/>
    </row>
    <row r="29" spans="1:16" x14ac:dyDescent="0.2">
      <c r="A29" s="114">
        <v>18</v>
      </c>
      <c r="B29" s="103" t="s">
        <v>63</v>
      </c>
      <c r="C29" s="115">
        <v>504</v>
      </c>
      <c r="D29" s="114" t="s">
        <v>51</v>
      </c>
      <c r="E29" s="116">
        <v>53.954000000000001</v>
      </c>
      <c r="F29" s="116">
        <v>0</v>
      </c>
      <c r="G29" s="116">
        <f t="shared" si="0"/>
        <v>53.954000000000001</v>
      </c>
      <c r="H29" s="117">
        <f t="shared" si="1"/>
        <v>581</v>
      </c>
      <c r="I29" s="117">
        <f t="shared" si="2"/>
        <v>639</v>
      </c>
      <c r="J29" s="103" t="s">
        <v>56</v>
      </c>
      <c r="K29" s="103"/>
      <c r="L29" s="103"/>
      <c r="M29" s="103"/>
      <c r="N29" s="103"/>
      <c r="O29" s="103"/>
      <c r="P29" s="103"/>
    </row>
    <row r="30" spans="1:16" x14ac:dyDescent="0.2">
      <c r="A30" s="114">
        <v>19</v>
      </c>
      <c r="B30" s="103" t="s">
        <v>63</v>
      </c>
      <c r="C30" s="115">
        <v>505</v>
      </c>
      <c r="D30" s="114" t="s">
        <v>51</v>
      </c>
      <c r="E30" s="116">
        <v>53.9</v>
      </c>
      <c r="F30" s="116">
        <v>0</v>
      </c>
      <c r="G30" s="116">
        <f t="shared" si="0"/>
        <v>53.9</v>
      </c>
      <c r="H30" s="117">
        <f t="shared" si="1"/>
        <v>580</v>
      </c>
      <c r="I30" s="117">
        <f t="shared" si="2"/>
        <v>638</v>
      </c>
      <c r="J30" s="103" t="s">
        <v>56</v>
      </c>
      <c r="K30" s="103"/>
      <c r="L30" s="103"/>
      <c r="M30" s="103"/>
      <c r="N30" s="103"/>
      <c r="O30" s="103"/>
      <c r="P30" s="103"/>
    </row>
    <row r="31" spans="1:16" x14ac:dyDescent="0.2">
      <c r="A31" s="114">
        <v>20</v>
      </c>
      <c r="B31" s="103" t="s">
        <v>63</v>
      </c>
      <c r="C31" s="115">
        <v>506</v>
      </c>
      <c r="D31" s="114" t="s">
        <v>51</v>
      </c>
      <c r="E31" s="116">
        <v>53.750999999999998</v>
      </c>
      <c r="F31" s="116">
        <v>0</v>
      </c>
      <c r="G31" s="116">
        <f t="shared" si="0"/>
        <v>53.750999999999998</v>
      </c>
      <c r="H31" s="117">
        <f t="shared" si="1"/>
        <v>579</v>
      </c>
      <c r="I31" s="117">
        <f t="shared" si="2"/>
        <v>637</v>
      </c>
      <c r="J31" s="103" t="s">
        <v>56</v>
      </c>
      <c r="K31" s="103"/>
      <c r="L31" s="103"/>
      <c r="M31" s="103"/>
      <c r="N31" s="103"/>
      <c r="O31" s="103"/>
      <c r="P31" s="103"/>
    </row>
    <row r="32" spans="1:16" x14ac:dyDescent="0.2">
      <c r="A32" s="114">
        <v>21</v>
      </c>
      <c r="B32" s="103" t="s">
        <v>64</v>
      </c>
      <c r="C32" s="115">
        <v>601</v>
      </c>
      <c r="D32" s="114" t="s">
        <v>124</v>
      </c>
      <c r="E32" s="116">
        <v>75.141000000000005</v>
      </c>
      <c r="F32" s="116">
        <v>0</v>
      </c>
      <c r="G32" s="116">
        <f t="shared" si="0"/>
        <v>75.141000000000005</v>
      </c>
      <c r="H32" s="117">
        <f t="shared" si="1"/>
        <v>809</v>
      </c>
      <c r="I32" s="117">
        <f t="shared" si="2"/>
        <v>890</v>
      </c>
      <c r="J32" s="103" t="s">
        <v>56</v>
      </c>
      <c r="K32" s="103"/>
      <c r="L32" s="103"/>
      <c r="M32" s="103"/>
      <c r="N32" s="103"/>
      <c r="O32" s="103"/>
      <c r="P32" s="103"/>
    </row>
    <row r="33" spans="1:16" x14ac:dyDescent="0.2">
      <c r="A33" s="114">
        <v>22</v>
      </c>
      <c r="B33" s="103" t="s">
        <v>64</v>
      </c>
      <c r="C33" s="115">
        <v>602</v>
      </c>
      <c r="D33" s="114" t="s">
        <v>124</v>
      </c>
      <c r="E33" s="116">
        <v>75.158000000000001</v>
      </c>
      <c r="F33" s="116">
        <v>0</v>
      </c>
      <c r="G33" s="116">
        <f t="shared" si="0"/>
        <v>75.158000000000001</v>
      </c>
      <c r="H33" s="117">
        <f t="shared" si="1"/>
        <v>809</v>
      </c>
      <c r="I33" s="117">
        <f t="shared" si="2"/>
        <v>890</v>
      </c>
      <c r="J33" s="103" t="s">
        <v>56</v>
      </c>
      <c r="K33" s="103"/>
      <c r="L33" s="103"/>
      <c r="M33" s="103"/>
      <c r="N33" s="103"/>
      <c r="O33" s="103"/>
      <c r="P33" s="103"/>
    </row>
    <row r="34" spans="1:16" x14ac:dyDescent="0.2">
      <c r="A34" s="114">
        <v>23</v>
      </c>
      <c r="B34" s="103" t="s">
        <v>64</v>
      </c>
      <c r="C34" s="115">
        <v>603</v>
      </c>
      <c r="D34" s="114" t="s">
        <v>51</v>
      </c>
      <c r="E34" s="116">
        <v>53.499000000000002</v>
      </c>
      <c r="F34" s="116">
        <v>0</v>
      </c>
      <c r="G34" s="116">
        <f t="shared" si="0"/>
        <v>53.499000000000002</v>
      </c>
      <c r="H34" s="117">
        <f t="shared" si="1"/>
        <v>576</v>
      </c>
      <c r="I34" s="117">
        <f t="shared" si="2"/>
        <v>634</v>
      </c>
      <c r="J34" s="103" t="s">
        <v>56</v>
      </c>
      <c r="K34" s="103"/>
      <c r="L34" s="103"/>
      <c r="M34" s="103"/>
      <c r="N34" s="103"/>
      <c r="O34" s="103"/>
      <c r="P34" s="103"/>
    </row>
    <row r="35" spans="1:16" x14ac:dyDescent="0.2">
      <c r="A35" s="114">
        <v>24</v>
      </c>
      <c r="B35" s="103" t="s">
        <v>64</v>
      </c>
      <c r="C35" s="115">
        <v>604</v>
      </c>
      <c r="D35" s="114" t="s">
        <v>51</v>
      </c>
      <c r="E35" s="116">
        <v>53.954000000000001</v>
      </c>
      <c r="F35" s="116">
        <v>0</v>
      </c>
      <c r="G35" s="116">
        <f t="shared" si="0"/>
        <v>53.954000000000001</v>
      </c>
      <c r="H35" s="117">
        <f t="shared" si="1"/>
        <v>581</v>
      </c>
      <c r="I35" s="117">
        <f t="shared" si="2"/>
        <v>639</v>
      </c>
      <c r="J35" s="103" t="s">
        <v>56</v>
      </c>
      <c r="K35" s="103"/>
      <c r="L35" s="103"/>
      <c r="M35" s="103"/>
      <c r="N35" s="103"/>
      <c r="O35" s="103"/>
      <c r="P35" s="103"/>
    </row>
    <row r="36" spans="1:16" x14ac:dyDescent="0.2">
      <c r="A36" s="114">
        <v>25</v>
      </c>
      <c r="B36" s="103" t="s">
        <v>64</v>
      </c>
      <c r="C36" s="115">
        <v>605</v>
      </c>
      <c r="D36" s="114" t="s">
        <v>51</v>
      </c>
      <c r="E36" s="116">
        <v>53.9</v>
      </c>
      <c r="F36" s="116">
        <v>0</v>
      </c>
      <c r="G36" s="116">
        <f t="shared" si="0"/>
        <v>53.9</v>
      </c>
      <c r="H36" s="117">
        <f t="shared" si="1"/>
        <v>580</v>
      </c>
      <c r="I36" s="117">
        <f t="shared" si="2"/>
        <v>638</v>
      </c>
      <c r="J36" s="103" t="s">
        <v>56</v>
      </c>
      <c r="K36" s="103"/>
      <c r="L36" s="103"/>
      <c r="M36" s="103"/>
      <c r="N36" s="103"/>
      <c r="O36" s="103"/>
      <c r="P36" s="103"/>
    </row>
    <row r="37" spans="1:16" x14ac:dyDescent="0.2">
      <c r="A37" s="114">
        <v>26</v>
      </c>
      <c r="B37" s="103" t="s">
        <v>64</v>
      </c>
      <c r="C37" s="115">
        <v>606</v>
      </c>
      <c r="D37" s="114" t="s">
        <v>51</v>
      </c>
      <c r="E37" s="116">
        <v>53.750999999999998</v>
      </c>
      <c r="F37" s="116">
        <v>0</v>
      </c>
      <c r="G37" s="116">
        <f t="shared" si="0"/>
        <v>53.750999999999998</v>
      </c>
      <c r="H37" s="117">
        <f t="shared" si="1"/>
        <v>579</v>
      </c>
      <c r="I37" s="117">
        <f t="shared" si="2"/>
        <v>637</v>
      </c>
      <c r="J37" s="103" t="s">
        <v>56</v>
      </c>
      <c r="K37" s="103"/>
      <c r="L37" s="103"/>
      <c r="M37" s="103"/>
      <c r="N37" s="103"/>
      <c r="O37" s="103"/>
      <c r="P37" s="103"/>
    </row>
    <row r="38" spans="1:16" x14ac:dyDescent="0.2">
      <c r="A38" s="114">
        <v>27</v>
      </c>
      <c r="B38" s="103" t="s">
        <v>65</v>
      </c>
      <c r="C38" s="115">
        <v>701</v>
      </c>
      <c r="D38" s="114" t="s">
        <v>124</v>
      </c>
      <c r="E38" s="116">
        <v>75.141000000000005</v>
      </c>
      <c r="F38" s="116">
        <v>0</v>
      </c>
      <c r="G38" s="116">
        <f t="shared" si="0"/>
        <v>75.141000000000005</v>
      </c>
      <c r="H38" s="117">
        <f t="shared" si="1"/>
        <v>809</v>
      </c>
      <c r="I38" s="117">
        <f t="shared" si="2"/>
        <v>890</v>
      </c>
      <c r="J38" s="103" t="s">
        <v>56</v>
      </c>
      <c r="K38" s="103"/>
      <c r="L38" s="103"/>
      <c r="M38" s="103"/>
      <c r="N38" s="103"/>
      <c r="O38" s="103"/>
      <c r="P38" s="103"/>
    </row>
    <row r="39" spans="1:16" x14ac:dyDescent="0.2">
      <c r="A39" s="114">
        <v>28</v>
      </c>
      <c r="B39" s="103" t="s">
        <v>65</v>
      </c>
      <c r="C39" s="115">
        <v>702</v>
      </c>
      <c r="D39" s="114" t="s">
        <v>124</v>
      </c>
      <c r="E39" s="116">
        <v>75.158000000000001</v>
      </c>
      <c r="F39" s="116">
        <v>0</v>
      </c>
      <c r="G39" s="116">
        <f t="shared" si="0"/>
        <v>75.158000000000001</v>
      </c>
      <c r="H39" s="117">
        <f t="shared" si="1"/>
        <v>809</v>
      </c>
      <c r="I39" s="117">
        <f t="shared" si="2"/>
        <v>890</v>
      </c>
      <c r="J39" s="103" t="s">
        <v>56</v>
      </c>
      <c r="K39" s="103"/>
      <c r="L39" s="103"/>
      <c r="M39" s="103"/>
      <c r="N39" s="103"/>
      <c r="O39" s="103"/>
      <c r="P39" s="103"/>
    </row>
    <row r="40" spans="1:16" x14ac:dyDescent="0.2">
      <c r="A40" s="114">
        <v>29</v>
      </c>
      <c r="B40" s="103" t="s">
        <v>65</v>
      </c>
      <c r="C40" s="115">
        <v>703</v>
      </c>
      <c r="D40" s="114" t="s">
        <v>51</v>
      </c>
      <c r="E40" s="116">
        <v>53.499000000000002</v>
      </c>
      <c r="F40" s="116">
        <v>0</v>
      </c>
      <c r="G40" s="116">
        <f t="shared" si="0"/>
        <v>53.499000000000002</v>
      </c>
      <c r="H40" s="117">
        <f t="shared" si="1"/>
        <v>576</v>
      </c>
      <c r="I40" s="117">
        <f t="shared" si="2"/>
        <v>634</v>
      </c>
      <c r="J40" s="103" t="s">
        <v>56</v>
      </c>
      <c r="K40" s="103"/>
      <c r="L40" s="103"/>
      <c r="M40" s="103"/>
      <c r="N40" s="103"/>
      <c r="O40" s="103"/>
      <c r="P40" s="103"/>
    </row>
    <row r="41" spans="1:16" x14ac:dyDescent="0.2">
      <c r="A41" s="114">
        <v>30</v>
      </c>
      <c r="B41" s="103" t="s">
        <v>65</v>
      </c>
      <c r="C41" s="115">
        <v>704</v>
      </c>
      <c r="D41" s="114" t="s">
        <v>51</v>
      </c>
      <c r="E41" s="116">
        <v>53.954000000000001</v>
      </c>
      <c r="F41" s="116">
        <v>0</v>
      </c>
      <c r="G41" s="116">
        <f t="shared" si="0"/>
        <v>53.954000000000001</v>
      </c>
      <c r="H41" s="117">
        <f t="shared" si="1"/>
        <v>581</v>
      </c>
      <c r="I41" s="117">
        <f t="shared" si="2"/>
        <v>639</v>
      </c>
      <c r="J41" s="103" t="s">
        <v>56</v>
      </c>
      <c r="K41" s="103"/>
      <c r="L41" s="103"/>
      <c r="M41" s="103"/>
      <c r="N41" s="103"/>
      <c r="O41" s="103"/>
      <c r="P41" s="103"/>
    </row>
    <row r="42" spans="1:16" x14ac:dyDescent="0.2">
      <c r="A42" s="114">
        <v>31</v>
      </c>
      <c r="B42" s="103" t="s">
        <v>65</v>
      </c>
      <c r="C42" s="115">
        <v>705</v>
      </c>
      <c r="D42" s="114" t="s">
        <v>51</v>
      </c>
      <c r="E42" s="116">
        <v>53.9</v>
      </c>
      <c r="F42" s="116">
        <v>0</v>
      </c>
      <c r="G42" s="116">
        <f t="shared" si="0"/>
        <v>53.9</v>
      </c>
      <c r="H42" s="117">
        <f t="shared" si="1"/>
        <v>580</v>
      </c>
      <c r="I42" s="117">
        <f t="shared" si="2"/>
        <v>638</v>
      </c>
      <c r="J42" s="103" t="s">
        <v>56</v>
      </c>
      <c r="K42" s="103"/>
      <c r="L42" s="103"/>
      <c r="M42" s="103"/>
      <c r="N42" s="103"/>
      <c r="O42" s="103"/>
      <c r="P42" s="103"/>
    </row>
    <row r="43" spans="1:16" x14ac:dyDescent="0.2">
      <c r="A43" s="114">
        <v>32</v>
      </c>
      <c r="B43" s="103" t="s">
        <v>65</v>
      </c>
      <c r="C43" s="115">
        <v>706</v>
      </c>
      <c r="D43" s="114" t="s">
        <v>51</v>
      </c>
      <c r="E43" s="116">
        <v>53.750999999999998</v>
      </c>
      <c r="F43" s="116">
        <v>0</v>
      </c>
      <c r="G43" s="116">
        <f t="shared" si="0"/>
        <v>53.750999999999998</v>
      </c>
      <c r="H43" s="117">
        <f t="shared" si="1"/>
        <v>579</v>
      </c>
      <c r="I43" s="117">
        <f t="shared" si="2"/>
        <v>637</v>
      </c>
      <c r="J43" s="103" t="s">
        <v>56</v>
      </c>
      <c r="K43" s="103"/>
      <c r="L43" s="103"/>
      <c r="M43" s="103"/>
      <c r="N43" s="103"/>
      <c r="O43" s="103"/>
      <c r="P43" s="103"/>
    </row>
    <row r="44" spans="1:16" x14ac:dyDescent="0.2">
      <c r="A44" s="114">
        <v>33</v>
      </c>
      <c r="B44" s="103" t="s">
        <v>66</v>
      </c>
      <c r="C44" s="115">
        <v>801</v>
      </c>
      <c r="D44" s="114" t="s">
        <v>124</v>
      </c>
      <c r="E44" s="116">
        <v>75.141000000000005</v>
      </c>
      <c r="F44" s="116">
        <v>0</v>
      </c>
      <c r="G44" s="116">
        <f t="shared" si="0"/>
        <v>75.141000000000005</v>
      </c>
      <c r="H44" s="117">
        <f t="shared" si="1"/>
        <v>809</v>
      </c>
      <c r="I44" s="117">
        <f t="shared" si="2"/>
        <v>890</v>
      </c>
      <c r="J44" s="103" t="s">
        <v>56</v>
      </c>
      <c r="K44" s="103"/>
      <c r="L44" s="103"/>
      <c r="M44" s="103"/>
      <c r="N44" s="103"/>
      <c r="O44" s="103"/>
      <c r="P44" s="103"/>
    </row>
    <row r="45" spans="1:16" x14ac:dyDescent="0.2">
      <c r="A45" s="114">
        <v>34</v>
      </c>
      <c r="B45" s="103" t="s">
        <v>66</v>
      </c>
      <c r="C45" s="115">
        <v>802</v>
      </c>
      <c r="D45" s="114" t="s">
        <v>124</v>
      </c>
      <c r="E45" s="116">
        <v>75.158000000000001</v>
      </c>
      <c r="F45" s="116">
        <v>0</v>
      </c>
      <c r="G45" s="116">
        <f t="shared" si="0"/>
        <v>75.158000000000001</v>
      </c>
      <c r="H45" s="117">
        <f t="shared" si="1"/>
        <v>809</v>
      </c>
      <c r="I45" s="117">
        <f t="shared" si="2"/>
        <v>890</v>
      </c>
      <c r="J45" s="103" t="s">
        <v>56</v>
      </c>
      <c r="K45" s="103"/>
      <c r="L45" s="103"/>
      <c r="M45" s="103"/>
      <c r="N45" s="103"/>
      <c r="O45" s="103"/>
      <c r="P45" s="103"/>
    </row>
    <row r="46" spans="1:16" x14ac:dyDescent="0.2">
      <c r="A46" s="114">
        <v>35</v>
      </c>
      <c r="B46" s="103" t="s">
        <v>66</v>
      </c>
      <c r="C46" s="115">
        <v>803</v>
      </c>
      <c r="D46" s="114" t="s">
        <v>51</v>
      </c>
      <c r="E46" s="116">
        <v>53.499000000000002</v>
      </c>
      <c r="F46" s="116">
        <v>0</v>
      </c>
      <c r="G46" s="116">
        <f t="shared" si="0"/>
        <v>53.499000000000002</v>
      </c>
      <c r="H46" s="117">
        <f t="shared" si="1"/>
        <v>576</v>
      </c>
      <c r="I46" s="117">
        <f t="shared" si="2"/>
        <v>634</v>
      </c>
      <c r="J46" s="103" t="s">
        <v>56</v>
      </c>
      <c r="K46" s="103"/>
      <c r="L46" s="103"/>
      <c r="M46" s="103"/>
      <c r="N46" s="103"/>
      <c r="O46" s="103"/>
      <c r="P46" s="103"/>
    </row>
    <row r="47" spans="1:16" x14ac:dyDescent="0.2">
      <c r="A47" s="114">
        <v>36</v>
      </c>
      <c r="B47" s="103" t="s">
        <v>66</v>
      </c>
      <c r="C47" s="115">
        <v>804</v>
      </c>
      <c r="D47" s="114" t="s">
        <v>51</v>
      </c>
      <c r="E47" s="116">
        <v>53.954000000000001</v>
      </c>
      <c r="F47" s="116">
        <v>0</v>
      </c>
      <c r="G47" s="116">
        <f t="shared" si="0"/>
        <v>53.954000000000001</v>
      </c>
      <c r="H47" s="117">
        <f t="shared" si="1"/>
        <v>581</v>
      </c>
      <c r="I47" s="117">
        <f t="shared" si="2"/>
        <v>639</v>
      </c>
      <c r="J47" s="103" t="s">
        <v>56</v>
      </c>
      <c r="K47" s="103"/>
      <c r="L47" s="103"/>
      <c r="M47" s="103"/>
      <c r="N47" s="103"/>
      <c r="O47" s="103"/>
      <c r="P47" s="103"/>
    </row>
    <row r="48" spans="1:16" x14ac:dyDescent="0.2">
      <c r="A48" s="114">
        <v>37</v>
      </c>
      <c r="B48" s="103" t="s">
        <v>66</v>
      </c>
      <c r="C48" s="115">
        <v>805</v>
      </c>
      <c r="D48" s="114" t="s">
        <v>51</v>
      </c>
      <c r="E48" s="116">
        <v>53.9</v>
      </c>
      <c r="F48" s="116">
        <v>0</v>
      </c>
      <c r="G48" s="116">
        <f t="shared" si="0"/>
        <v>53.9</v>
      </c>
      <c r="H48" s="117">
        <f t="shared" si="1"/>
        <v>580</v>
      </c>
      <c r="I48" s="117">
        <f t="shared" si="2"/>
        <v>638</v>
      </c>
      <c r="J48" s="103" t="s">
        <v>56</v>
      </c>
      <c r="K48" s="103"/>
      <c r="L48" s="103"/>
      <c r="M48" s="103"/>
      <c r="N48" s="103"/>
      <c r="O48" s="103"/>
      <c r="P48" s="103"/>
    </row>
    <row r="49" spans="1:16" x14ac:dyDescent="0.2">
      <c r="A49" s="114">
        <v>38</v>
      </c>
      <c r="B49" s="103" t="s">
        <v>66</v>
      </c>
      <c r="C49" s="115">
        <v>806</v>
      </c>
      <c r="D49" s="114" t="s">
        <v>51</v>
      </c>
      <c r="E49" s="116">
        <v>53.750999999999998</v>
      </c>
      <c r="F49" s="116">
        <v>0</v>
      </c>
      <c r="G49" s="116">
        <f t="shared" si="0"/>
        <v>53.750999999999998</v>
      </c>
      <c r="H49" s="117">
        <f t="shared" si="1"/>
        <v>579</v>
      </c>
      <c r="I49" s="117">
        <f t="shared" si="2"/>
        <v>637</v>
      </c>
      <c r="J49" s="103" t="s">
        <v>56</v>
      </c>
      <c r="K49" s="103"/>
      <c r="L49" s="103"/>
      <c r="M49" s="103"/>
      <c r="N49" s="103"/>
      <c r="O49" s="103"/>
      <c r="P49" s="103"/>
    </row>
    <row r="50" spans="1:16" x14ac:dyDescent="0.2">
      <c r="A50" s="114">
        <v>39</v>
      </c>
      <c r="B50" s="103" t="s">
        <v>67</v>
      </c>
      <c r="C50" s="115">
        <v>901</v>
      </c>
      <c r="D50" s="114" t="s">
        <v>124</v>
      </c>
      <c r="E50" s="116">
        <v>75.141000000000005</v>
      </c>
      <c r="F50" s="116">
        <v>0</v>
      </c>
      <c r="G50" s="116">
        <f t="shared" si="0"/>
        <v>75.141000000000005</v>
      </c>
      <c r="H50" s="117">
        <f t="shared" si="1"/>
        <v>809</v>
      </c>
      <c r="I50" s="117">
        <f t="shared" si="2"/>
        <v>890</v>
      </c>
      <c r="J50" s="103" t="s">
        <v>56</v>
      </c>
      <c r="K50" s="103"/>
      <c r="L50" s="103"/>
      <c r="M50" s="103"/>
      <c r="N50" s="103"/>
      <c r="O50" s="103"/>
      <c r="P50" s="103"/>
    </row>
    <row r="51" spans="1:16" x14ac:dyDescent="0.2">
      <c r="A51" s="114">
        <v>40</v>
      </c>
      <c r="B51" s="103" t="s">
        <v>67</v>
      </c>
      <c r="C51" s="115">
        <v>902</v>
      </c>
      <c r="D51" s="114" t="s">
        <v>124</v>
      </c>
      <c r="E51" s="116">
        <v>75.158000000000001</v>
      </c>
      <c r="F51" s="116">
        <v>0</v>
      </c>
      <c r="G51" s="116">
        <f t="shared" si="0"/>
        <v>75.158000000000001</v>
      </c>
      <c r="H51" s="117">
        <f t="shared" si="1"/>
        <v>809</v>
      </c>
      <c r="I51" s="117">
        <f t="shared" si="2"/>
        <v>890</v>
      </c>
      <c r="J51" s="103" t="s">
        <v>56</v>
      </c>
      <c r="K51" s="103"/>
      <c r="L51" s="103"/>
      <c r="M51" s="103"/>
      <c r="N51" s="103"/>
      <c r="O51" s="103"/>
      <c r="P51" s="103"/>
    </row>
    <row r="52" spans="1:16" x14ac:dyDescent="0.2">
      <c r="A52" s="114">
        <v>41</v>
      </c>
      <c r="B52" s="103" t="s">
        <v>67</v>
      </c>
      <c r="C52" s="115">
        <v>903</v>
      </c>
      <c r="D52" s="114" t="s">
        <v>51</v>
      </c>
      <c r="E52" s="116">
        <v>53.499000000000002</v>
      </c>
      <c r="F52" s="116">
        <v>0</v>
      </c>
      <c r="G52" s="116">
        <f t="shared" si="0"/>
        <v>53.499000000000002</v>
      </c>
      <c r="H52" s="117">
        <f t="shared" si="1"/>
        <v>576</v>
      </c>
      <c r="I52" s="117">
        <f t="shared" si="2"/>
        <v>634</v>
      </c>
      <c r="J52" s="103" t="s">
        <v>56</v>
      </c>
      <c r="K52" s="103"/>
      <c r="L52" s="103"/>
      <c r="M52" s="103"/>
      <c r="N52" s="103"/>
      <c r="O52" s="103"/>
      <c r="P52" s="103"/>
    </row>
    <row r="53" spans="1:16" x14ac:dyDescent="0.2">
      <c r="A53" s="114">
        <v>42</v>
      </c>
      <c r="B53" s="103" t="s">
        <v>67</v>
      </c>
      <c r="C53" s="115">
        <v>904</v>
      </c>
      <c r="D53" s="114" t="s">
        <v>51</v>
      </c>
      <c r="E53" s="116">
        <v>53.954000000000001</v>
      </c>
      <c r="F53" s="116">
        <v>0</v>
      </c>
      <c r="G53" s="116">
        <f t="shared" si="0"/>
        <v>53.954000000000001</v>
      </c>
      <c r="H53" s="117">
        <f t="shared" si="1"/>
        <v>581</v>
      </c>
      <c r="I53" s="117">
        <f t="shared" si="2"/>
        <v>639</v>
      </c>
      <c r="J53" s="103" t="s">
        <v>56</v>
      </c>
      <c r="K53" s="103"/>
      <c r="L53" s="103"/>
      <c r="M53" s="103"/>
      <c r="N53" s="103"/>
      <c r="O53" s="103"/>
      <c r="P53" s="103"/>
    </row>
    <row r="54" spans="1:16" x14ac:dyDescent="0.2">
      <c r="A54" s="114">
        <v>43</v>
      </c>
      <c r="B54" s="103" t="s">
        <v>67</v>
      </c>
      <c r="C54" s="115">
        <v>905</v>
      </c>
      <c r="D54" s="114" t="s">
        <v>51</v>
      </c>
      <c r="E54" s="116">
        <v>53.9</v>
      </c>
      <c r="F54" s="116">
        <v>0</v>
      </c>
      <c r="G54" s="116">
        <f t="shared" si="0"/>
        <v>53.9</v>
      </c>
      <c r="H54" s="117">
        <f t="shared" si="1"/>
        <v>580</v>
      </c>
      <c r="I54" s="117">
        <f t="shared" si="2"/>
        <v>638</v>
      </c>
      <c r="J54" s="103" t="s">
        <v>56</v>
      </c>
      <c r="K54" s="103"/>
      <c r="L54" s="103"/>
      <c r="M54" s="103"/>
      <c r="N54" s="103"/>
      <c r="O54" s="103"/>
      <c r="P54" s="103"/>
    </row>
    <row r="55" spans="1:16" x14ac:dyDescent="0.2">
      <c r="A55" s="114">
        <v>44</v>
      </c>
      <c r="B55" s="103" t="s">
        <v>67</v>
      </c>
      <c r="C55" s="115">
        <v>906</v>
      </c>
      <c r="D55" s="114" t="s">
        <v>51</v>
      </c>
      <c r="E55" s="116">
        <v>53.750999999999998</v>
      </c>
      <c r="F55" s="116">
        <v>0</v>
      </c>
      <c r="G55" s="116">
        <f t="shared" si="0"/>
        <v>53.750999999999998</v>
      </c>
      <c r="H55" s="117">
        <f t="shared" si="1"/>
        <v>579</v>
      </c>
      <c r="I55" s="117">
        <f t="shared" si="2"/>
        <v>637</v>
      </c>
      <c r="J55" s="103" t="s">
        <v>56</v>
      </c>
      <c r="K55" s="103"/>
      <c r="L55" s="103"/>
      <c r="M55" s="103"/>
      <c r="N55" s="103"/>
      <c r="O55" s="103"/>
      <c r="P55" s="103"/>
    </row>
    <row r="56" spans="1:16" x14ac:dyDescent="0.2">
      <c r="A56" s="114">
        <v>45</v>
      </c>
      <c r="B56" s="103" t="s">
        <v>68</v>
      </c>
      <c r="C56" s="115">
        <v>1001</v>
      </c>
      <c r="D56" s="114" t="s">
        <v>124</v>
      </c>
      <c r="E56" s="116">
        <v>75.141000000000005</v>
      </c>
      <c r="F56" s="116">
        <v>0</v>
      </c>
      <c r="G56" s="116">
        <f t="shared" si="0"/>
        <v>75.141000000000005</v>
      </c>
      <c r="H56" s="117">
        <f t="shared" si="1"/>
        <v>809</v>
      </c>
      <c r="I56" s="117">
        <f t="shared" si="2"/>
        <v>890</v>
      </c>
      <c r="J56" s="103" t="s">
        <v>56</v>
      </c>
      <c r="K56" s="103"/>
      <c r="L56" s="103"/>
      <c r="M56" s="103"/>
      <c r="N56" s="103"/>
      <c r="O56" s="103"/>
      <c r="P56" s="103"/>
    </row>
    <row r="57" spans="1:16" x14ac:dyDescent="0.2">
      <c r="A57" s="114">
        <v>46</v>
      </c>
      <c r="B57" s="103" t="s">
        <v>68</v>
      </c>
      <c r="C57" s="115">
        <v>1002</v>
      </c>
      <c r="D57" s="114" t="s">
        <v>124</v>
      </c>
      <c r="E57" s="116">
        <v>75.158000000000001</v>
      </c>
      <c r="F57" s="116">
        <v>0</v>
      </c>
      <c r="G57" s="116">
        <f t="shared" si="0"/>
        <v>75.158000000000001</v>
      </c>
      <c r="H57" s="117">
        <f t="shared" si="1"/>
        <v>809</v>
      </c>
      <c r="I57" s="117">
        <f t="shared" si="2"/>
        <v>890</v>
      </c>
      <c r="J57" s="103" t="s">
        <v>56</v>
      </c>
      <c r="K57" s="103"/>
      <c r="L57" s="103"/>
      <c r="M57" s="103"/>
      <c r="N57" s="103"/>
      <c r="O57" s="103"/>
      <c r="P57" s="103"/>
    </row>
    <row r="58" spans="1:16" x14ac:dyDescent="0.2">
      <c r="A58" s="114">
        <v>47</v>
      </c>
      <c r="B58" s="103" t="s">
        <v>68</v>
      </c>
      <c r="C58" s="115">
        <v>1003</v>
      </c>
      <c r="D58" s="114" t="s">
        <v>51</v>
      </c>
      <c r="E58" s="116">
        <v>53.499000000000002</v>
      </c>
      <c r="F58" s="116">
        <v>0</v>
      </c>
      <c r="G58" s="116">
        <f t="shared" si="0"/>
        <v>53.499000000000002</v>
      </c>
      <c r="H58" s="117">
        <f t="shared" si="1"/>
        <v>576</v>
      </c>
      <c r="I58" s="117">
        <f t="shared" si="2"/>
        <v>634</v>
      </c>
      <c r="J58" s="103" t="s">
        <v>56</v>
      </c>
      <c r="K58" s="103"/>
      <c r="L58" s="103"/>
      <c r="M58" s="103"/>
      <c r="N58" s="103"/>
      <c r="O58" s="103"/>
      <c r="P58" s="103"/>
    </row>
    <row r="59" spans="1:16" x14ac:dyDescent="0.2">
      <c r="A59" s="114">
        <v>48</v>
      </c>
      <c r="B59" s="103" t="s">
        <v>68</v>
      </c>
      <c r="C59" s="115">
        <v>1004</v>
      </c>
      <c r="D59" s="114" t="s">
        <v>51</v>
      </c>
      <c r="E59" s="116">
        <v>53.954000000000001</v>
      </c>
      <c r="F59" s="116">
        <v>0</v>
      </c>
      <c r="G59" s="116">
        <f t="shared" si="0"/>
        <v>53.954000000000001</v>
      </c>
      <c r="H59" s="117">
        <f t="shared" si="1"/>
        <v>581</v>
      </c>
      <c r="I59" s="117">
        <f t="shared" si="2"/>
        <v>639</v>
      </c>
      <c r="J59" s="103" t="s">
        <v>56</v>
      </c>
      <c r="K59" s="103"/>
      <c r="L59" s="103"/>
      <c r="M59" s="103"/>
      <c r="N59" s="103"/>
      <c r="O59" s="103"/>
      <c r="P59" s="103"/>
    </row>
    <row r="60" spans="1:16" x14ac:dyDescent="0.2">
      <c r="A60" s="114">
        <v>49</v>
      </c>
      <c r="B60" s="103" t="s">
        <v>68</v>
      </c>
      <c r="C60" s="115">
        <v>1005</v>
      </c>
      <c r="D60" s="114" t="s">
        <v>51</v>
      </c>
      <c r="E60" s="116">
        <v>53.9</v>
      </c>
      <c r="F60" s="116">
        <v>0</v>
      </c>
      <c r="G60" s="116">
        <f t="shared" si="0"/>
        <v>53.9</v>
      </c>
      <c r="H60" s="117">
        <f t="shared" si="1"/>
        <v>580</v>
      </c>
      <c r="I60" s="117">
        <f t="shared" si="2"/>
        <v>638</v>
      </c>
      <c r="J60" s="103" t="s">
        <v>56</v>
      </c>
      <c r="K60" s="103"/>
      <c r="L60" s="103"/>
      <c r="M60" s="103"/>
      <c r="N60" s="103"/>
      <c r="O60" s="103"/>
      <c r="P60" s="103"/>
    </row>
    <row r="61" spans="1:16" x14ac:dyDescent="0.2">
      <c r="A61" s="114">
        <v>50</v>
      </c>
      <c r="B61" s="103" t="s">
        <v>68</v>
      </c>
      <c r="C61" s="115">
        <v>1006</v>
      </c>
      <c r="D61" s="114" t="s">
        <v>51</v>
      </c>
      <c r="E61" s="116">
        <v>53.750999999999998</v>
      </c>
      <c r="F61" s="116">
        <v>0</v>
      </c>
      <c r="G61" s="116">
        <f t="shared" si="0"/>
        <v>53.750999999999998</v>
      </c>
      <c r="H61" s="117">
        <f t="shared" si="1"/>
        <v>579</v>
      </c>
      <c r="I61" s="117">
        <f t="shared" si="2"/>
        <v>637</v>
      </c>
      <c r="J61" s="103" t="s">
        <v>56</v>
      </c>
      <c r="K61" s="103"/>
      <c r="L61" s="103"/>
      <c r="M61" s="103"/>
      <c r="N61" s="103"/>
      <c r="O61" s="103"/>
      <c r="P61" s="103"/>
    </row>
    <row r="62" spans="1:16" x14ac:dyDescent="0.2">
      <c r="A62" s="114">
        <v>51</v>
      </c>
      <c r="B62" s="103" t="s">
        <v>69</v>
      </c>
      <c r="C62" s="115">
        <v>1101</v>
      </c>
      <c r="D62" s="114" t="s">
        <v>124</v>
      </c>
      <c r="E62" s="116">
        <v>75.141000000000005</v>
      </c>
      <c r="F62" s="116">
        <v>0</v>
      </c>
      <c r="G62" s="116">
        <f t="shared" si="0"/>
        <v>75.141000000000005</v>
      </c>
      <c r="H62" s="117">
        <f t="shared" si="1"/>
        <v>809</v>
      </c>
      <c r="I62" s="117">
        <f t="shared" si="2"/>
        <v>890</v>
      </c>
      <c r="J62" s="103" t="s">
        <v>56</v>
      </c>
      <c r="K62" s="103"/>
      <c r="L62" s="103"/>
      <c r="M62" s="103"/>
      <c r="N62" s="103"/>
      <c r="O62" s="103"/>
      <c r="P62" s="103"/>
    </row>
    <row r="63" spans="1:16" x14ac:dyDescent="0.2">
      <c r="A63" s="114">
        <v>52</v>
      </c>
      <c r="B63" s="103" t="s">
        <v>69</v>
      </c>
      <c r="C63" s="115">
        <v>1102</v>
      </c>
      <c r="D63" s="114" t="s">
        <v>124</v>
      </c>
      <c r="E63" s="116">
        <v>75.158000000000001</v>
      </c>
      <c r="F63" s="116">
        <v>0</v>
      </c>
      <c r="G63" s="116">
        <f t="shared" si="0"/>
        <v>75.158000000000001</v>
      </c>
      <c r="H63" s="117">
        <f t="shared" si="1"/>
        <v>809</v>
      </c>
      <c r="I63" s="117">
        <f t="shared" si="2"/>
        <v>890</v>
      </c>
      <c r="J63" s="103" t="s">
        <v>56</v>
      </c>
      <c r="K63" s="103"/>
      <c r="L63" s="103"/>
      <c r="M63" s="103"/>
      <c r="N63" s="103"/>
      <c r="O63" s="103"/>
      <c r="P63" s="103"/>
    </row>
    <row r="64" spans="1:16" x14ac:dyDescent="0.2">
      <c r="A64" s="114">
        <v>53</v>
      </c>
      <c r="B64" s="103" t="s">
        <v>69</v>
      </c>
      <c r="C64" s="115">
        <v>1103</v>
      </c>
      <c r="D64" s="114" t="s">
        <v>51</v>
      </c>
      <c r="E64" s="116">
        <v>53.499000000000002</v>
      </c>
      <c r="F64" s="116">
        <v>0</v>
      </c>
      <c r="G64" s="116">
        <f t="shared" si="0"/>
        <v>53.499000000000002</v>
      </c>
      <c r="H64" s="117">
        <f t="shared" si="1"/>
        <v>576</v>
      </c>
      <c r="I64" s="117">
        <f t="shared" si="2"/>
        <v>634</v>
      </c>
      <c r="J64" s="103" t="s">
        <v>56</v>
      </c>
      <c r="K64" s="103"/>
      <c r="L64" s="103"/>
      <c r="M64" s="103"/>
      <c r="N64" s="103"/>
      <c r="O64" s="103"/>
      <c r="P64" s="103"/>
    </row>
    <row r="65" spans="1:16" x14ac:dyDescent="0.2">
      <c r="A65" s="114">
        <v>54</v>
      </c>
      <c r="B65" s="103" t="s">
        <v>69</v>
      </c>
      <c r="C65" s="115">
        <v>1104</v>
      </c>
      <c r="D65" s="114" t="s">
        <v>51</v>
      </c>
      <c r="E65" s="116">
        <v>53.954000000000001</v>
      </c>
      <c r="F65" s="116">
        <v>0</v>
      </c>
      <c r="G65" s="116">
        <f t="shared" si="0"/>
        <v>53.954000000000001</v>
      </c>
      <c r="H65" s="117">
        <f t="shared" si="1"/>
        <v>581</v>
      </c>
      <c r="I65" s="117">
        <f t="shared" si="2"/>
        <v>639</v>
      </c>
      <c r="J65" s="103" t="s">
        <v>56</v>
      </c>
      <c r="K65" s="103"/>
      <c r="L65" s="103"/>
      <c r="M65" s="103"/>
      <c r="N65" s="103"/>
      <c r="O65" s="103"/>
      <c r="P65" s="103"/>
    </row>
    <row r="66" spans="1:16" x14ac:dyDescent="0.2">
      <c r="A66" s="114">
        <v>55</v>
      </c>
      <c r="B66" s="103" t="s">
        <v>69</v>
      </c>
      <c r="C66" s="115">
        <v>1105</v>
      </c>
      <c r="D66" s="114" t="s">
        <v>51</v>
      </c>
      <c r="E66" s="116">
        <v>53.9</v>
      </c>
      <c r="F66" s="116">
        <v>0</v>
      </c>
      <c r="G66" s="116">
        <f t="shared" si="0"/>
        <v>53.9</v>
      </c>
      <c r="H66" s="117">
        <f t="shared" si="1"/>
        <v>580</v>
      </c>
      <c r="I66" s="117">
        <f t="shared" si="2"/>
        <v>638</v>
      </c>
      <c r="J66" s="103" t="s">
        <v>56</v>
      </c>
      <c r="K66" s="103"/>
      <c r="L66" s="103"/>
      <c r="M66" s="103"/>
      <c r="N66" s="103"/>
      <c r="O66" s="103"/>
      <c r="P66" s="103"/>
    </row>
    <row r="67" spans="1:16" x14ac:dyDescent="0.2">
      <c r="A67" s="114">
        <v>56</v>
      </c>
      <c r="B67" s="103" t="s">
        <v>69</v>
      </c>
      <c r="C67" s="115">
        <v>1106</v>
      </c>
      <c r="D67" s="114" t="s">
        <v>51</v>
      </c>
      <c r="E67" s="116">
        <v>53.750999999999998</v>
      </c>
      <c r="F67" s="116">
        <v>0</v>
      </c>
      <c r="G67" s="116">
        <f t="shared" si="0"/>
        <v>53.750999999999998</v>
      </c>
      <c r="H67" s="117">
        <f t="shared" si="1"/>
        <v>579</v>
      </c>
      <c r="I67" s="117">
        <f t="shared" si="2"/>
        <v>637</v>
      </c>
      <c r="J67" s="103" t="s">
        <v>56</v>
      </c>
      <c r="K67" s="103"/>
      <c r="L67" s="103"/>
      <c r="M67" s="103"/>
      <c r="N67" s="103"/>
      <c r="O67" s="103"/>
      <c r="P67" s="103"/>
    </row>
    <row r="68" spans="1:16" x14ac:dyDescent="0.2">
      <c r="A68" s="114">
        <v>57</v>
      </c>
      <c r="B68" s="103" t="s">
        <v>70</v>
      </c>
      <c r="C68" s="115">
        <v>1201</v>
      </c>
      <c r="D68" s="114" t="s">
        <v>124</v>
      </c>
      <c r="E68" s="116">
        <v>75.141000000000005</v>
      </c>
      <c r="F68" s="116">
        <v>0</v>
      </c>
      <c r="G68" s="116">
        <f t="shared" si="0"/>
        <v>75.141000000000005</v>
      </c>
      <c r="H68" s="117">
        <f t="shared" si="1"/>
        <v>809</v>
      </c>
      <c r="I68" s="117">
        <f t="shared" si="2"/>
        <v>890</v>
      </c>
      <c r="J68" s="103" t="s">
        <v>56</v>
      </c>
      <c r="K68" s="103"/>
      <c r="L68" s="103"/>
      <c r="M68" s="103"/>
      <c r="N68" s="103"/>
      <c r="O68" s="103"/>
      <c r="P68" s="103"/>
    </row>
    <row r="69" spans="1:16" x14ac:dyDescent="0.2">
      <c r="A69" s="114">
        <v>58</v>
      </c>
      <c r="B69" s="103" t="s">
        <v>70</v>
      </c>
      <c r="C69" s="115">
        <v>1202</v>
      </c>
      <c r="D69" s="114" t="s">
        <v>124</v>
      </c>
      <c r="E69" s="116">
        <v>75.158000000000001</v>
      </c>
      <c r="F69" s="116">
        <v>0</v>
      </c>
      <c r="G69" s="116">
        <f t="shared" si="0"/>
        <v>75.158000000000001</v>
      </c>
      <c r="H69" s="117">
        <f t="shared" si="1"/>
        <v>809</v>
      </c>
      <c r="I69" s="117">
        <f t="shared" si="2"/>
        <v>890</v>
      </c>
      <c r="J69" s="103" t="s">
        <v>56</v>
      </c>
      <c r="K69" s="103"/>
      <c r="L69" s="103"/>
      <c r="M69" s="103"/>
      <c r="N69" s="103"/>
      <c r="O69" s="103"/>
      <c r="P69" s="103"/>
    </row>
    <row r="70" spans="1:16" x14ac:dyDescent="0.2">
      <c r="A70" s="114">
        <v>59</v>
      </c>
      <c r="B70" s="103" t="s">
        <v>70</v>
      </c>
      <c r="C70" s="115">
        <v>1203</v>
      </c>
      <c r="D70" s="114" t="s">
        <v>51</v>
      </c>
      <c r="E70" s="116">
        <v>53.499000000000002</v>
      </c>
      <c r="F70" s="116">
        <v>0</v>
      </c>
      <c r="G70" s="116">
        <f t="shared" si="0"/>
        <v>53.499000000000002</v>
      </c>
      <c r="H70" s="117">
        <f t="shared" si="1"/>
        <v>576</v>
      </c>
      <c r="I70" s="117">
        <f t="shared" si="2"/>
        <v>634</v>
      </c>
      <c r="J70" s="103" t="s">
        <v>56</v>
      </c>
      <c r="K70" s="103"/>
      <c r="L70" s="103"/>
      <c r="M70" s="103"/>
      <c r="N70" s="103"/>
      <c r="O70" s="103"/>
      <c r="P70" s="103"/>
    </row>
    <row r="71" spans="1:16" x14ac:dyDescent="0.2">
      <c r="A71" s="114">
        <v>60</v>
      </c>
      <c r="B71" s="103" t="s">
        <v>70</v>
      </c>
      <c r="C71" s="115">
        <v>1204</v>
      </c>
      <c r="D71" s="114" t="s">
        <v>51</v>
      </c>
      <c r="E71" s="116">
        <v>53.954000000000001</v>
      </c>
      <c r="F71" s="116">
        <v>0</v>
      </c>
      <c r="G71" s="116">
        <f t="shared" si="0"/>
        <v>53.954000000000001</v>
      </c>
      <c r="H71" s="117">
        <f t="shared" si="1"/>
        <v>581</v>
      </c>
      <c r="I71" s="117">
        <f t="shared" si="2"/>
        <v>639</v>
      </c>
      <c r="J71" s="103" t="s">
        <v>56</v>
      </c>
      <c r="K71" s="103"/>
      <c r="L71" s="103"/>
      <c r="M71" s="103"/>
      <c r="N71" s="103"/>
      <c r="O71" s="103"/>
      <c r="P71" s="103"/>
    </row>
    <row r="72" spans="1:16" x14ac:dyDescent="0.2">
      <c r="A72" s="114">
        <v>61</v>
      </c>
      <c r="B72" s="103" t="s">
        <v>70</v>
      </c>
      <c r="C72" s="115">
        <v>1205</v>
      </c>
      <c r="D72" s="114" t="s">
        <v>51</v>
      </c>
      <c r="E72" s="116">
        <v>53.9</v>
      </c>
      <c r="F72" s="116">
        <v>0</v>
      </c>
      <c r="G72" s="116">
        <f t="shared" si="0"/>
        <v>53.9</v>
      </c>
      <c r="H72" s="117">
        <f t="shared" si="1"/>
        <v>580</v>
      </c>
      <c r="I72" s="117">
        <f t="shared" si="2"/>
        <v>638</v>
      </c>
      <c r="J72" s="103" t="s">
        <v>56</v>
      </c>
      <c r="K72" s="103"/>
      <c r="L72" s="103"/>
      <c r="M72" s="103"/>
      <c r="N72" s="103"/>
      <c r="O72" s="103"/>
      <c r="P72" s="103"/>
    </row>
    <row r="73" spans="1:16" x14ac:dyDescent="0.2">
      <c r="A73" s="114">
        <v>62</v>
      </c>
      <c r="B73" s="103" t="s">
        <v>70</v>
      </c>
      <c r="C73" s="115">
        <v>1206</v>
      </c>
      <c r="D73" s="114" t="s">
        <v>51</v>
      </c>
      <c r="E73" s="116">
        <v>53.750999999999998</v>
      </c>
      <c r="F73" s="116">
        <v>0</v>
      </c>
      <c r="G73" s="116">
        <f t="shared" si="0"/>
        <v>53.750999999999998</v>
      </c>
      <c r="H73" s="117">
        <f t="shared" si="1"/>
        <v>579</v>
      </c>
      <c r="I73" s="117">
        <f t="shared" si="2"/>
        <v>637</v>
      </c>
      <c r="J73" s="103" t="s">
        <v>56</v>
      </c>
      <c r="K73" s="103"/>
      <c r="L73" s="103"/>
      <c r="M73" s="103"/>
      <c r="N73" s="103"/>
      <c r="O73" s="103"/>
      <c r="P73" s="103"/>
    </row>
    <row r="74" spans="1:16" x14ac:dyDescent="0.2">
      <c r="A74" s="114">
        <v>63</v>
      </c>
      <c r="B74" s="103" t="s">
        <v>88</v>
      </c>
      <c r="C74" s="115">
        <v>1301</v>
      </c>
      <c r="D74" s="114" t="s">
        <v>124</v>
      </c>
      <c r="E74" s="116">
        <v>75.141000000000005</v>
      </c>
      <c r="F74" s="116">
        <v>0</v>
      </c>
      <c r="G74" s="116">
        <f t="shared" si="0"/>
        <v>75.141000000000005</v>
      </c>
      <c r="H74" s="117">
        <f t="shared" si="1"/>
        <v>809</v>
      </c>
      <c r="I74" s="117">
        <f t="shared" si="2"/>
        <v>890</v>
      </c>
      <c r="J74" s="103" t="s">
        <v>56</v>
      </c>
      <c r="K74" s="103"/>
      <c r="L74" s="103"/>
      <c r="M74" s="103"/>
      <c r="N74" s="103"/>
      <c r="O74" s="103"/>
      <c r="P74" s="103"/>
    </row>
    <row r="75" spans="1:16" x14ac:dyDescent="0.2">
      <c r="A75" s="114">
        <v>64</v>
      </c>
      <c r="B75" s="103" t="s">
        <v>88</v>
      </c>
      <c r="C75" s="115">
        <v>1302</v>
      </c>
      <c r="D75" s="114" t="s">
        <v>124</v>
      </c>
      <c r="E75" s="116">
        <v>75.158000000000001</v>
      </c>
      <c r="F75" s="116">
        <v>0</v>
      </c>
      <c r="G75" s="116">
        <f t="shared" si="0"/>
        <v>75.158000000000001</v>
      </c>
      <c r="H75" s="117">
        <f t="shared" si="1"/>
        <v>809</v>
      </c>
      <c r="I75" s="117">
        <f t="shared" si="2"/>
        <v>890</v>
      </c>
      <c r="J75" s="103" t="s">
        <v>56</v>
      </c>
      <c r="K75" s="103"/>
      <c r="L75" s="103"/>
      <c r="M75" s="103"/>
      <c r="N75" s="103"/>
      <c r="O75" s="103"/>
      <c r="P75" s="103"/>
    </row>
    <row r="76" spans="1:16" x14ac:dyDescent="0.2">
      <c r="A76" s="114">
        <v>65</v>
      </c>
      <c r="B76" s="103" t="s">
        <v>88</v>
      </c>
      <c r="C76" s="115">
        <v>1303</v>
      </c>
      <c r="D76" s="114" t="s">
        <v>51</v>
      </c>
      <c r="E76" s="116">
        <v>51.125</v>
      </c>
      <c r="F76" s="116">
        <v>2.3730000000000002</v>
      </c>
      <c r="G76" s="116">
        <f t="shared" si="0"/>
        <v>53.497999999999998</v>
      </c>
      <c r="H76" s="117">
        <f t="shared" si="1"/>
        <v>576</v>
      </c>
      <c r="I76" s="117">
        <f t="shared" si="2"/>
        <v>634</v>
      </c>
      <c r="J76" s="103" t="s">
        <v>56</v>
      </c>
      <c r="K76" s="103"/>
      <c r="L76" s="103"/>
      <c r="M76" s="103"/>
      <c r="N76" s="103"/>
      <c r="O76" s="103"/>
      <c r="P76" s="103"/>
    </row>
    <row r="77" spans="1:16" x14ac:dyDescent="0.2">
      <c r="A77" s="114">
        <v>66</v>
      </c>
      <c r="B77" s="103" t="s">
        <v>88</v>
      </c>
      <c r="C77" s="115">
        <v>1304</v>
      </c>
      <c r="D77" s="114" t="s">
        <v>51</v>
      </c>
      <c r="E77" s="116">
        <v>53.954000000000001</v>
      </c>
      <c r="F77" s="116">
        <v>0</v>
      </c>
      <c r="G77" s="116">
        <f t="shared" ref="G77:G115" si="3">E77+F77</f>
        <v>53.954000000000001</v>
      </c>
      <c r="H77" s="117">
        <f t="shared" ref="H77:H115" si="4">ROUND(G77*10.764,0)</f>
        <v>581</v>
      </c>
      <c r="I77" s="117">
        <f t="shared" ref="I77:I115" si="5">ROUND(H77*1.1,0)</f>
        <v>639</v>
      </c>
      <c r="J77" s="103" t="s">
        <v>56</v>
      </c>
      <c r="K77" s="103"/>
      <c r="L77" s="103"/>
      <c r="M77" s="103"/>
      <c r="N77" s="103"/>
      <c r="O77" s="103"/>
      <c r="P77" s="103"/>
    </row>
    <row r="78" spans="1:16" x14ac:dyDescent="0.2">
      <c r="A78" s="114">
        <v>67</v>
      </c>
      <c r="B78" s="103" t="s">
        <v>88</v>
      </c>
      <c r="C78" s="115">
        <v>1305</v>
      </c>
      <c r="D78" s="114" t="s">
        <v>51</v>
      </c>
      <c r="E78" s="116">
        <v>53.9</v>
      </c>
      <c r="F78" s="116">
        <v>0</v>
      </c>
      <c r="G78" s="116">
        <f t="shared" si="3"/>
        <v>53.9</v>
      </c>
      <c r="H78" s="117">
        <f t="shared" si="4"/>
        <v>580</v>
      </c>
      <c r="I78" s="117">
        <f t="shared" si="5"/>
        <v>638</v>
      </c>
      <c r="J78" s="103" t="s">
        <v>56</v>
      </c>
      <c r="K78" s="103"/>
      <c r="L78" s="103"/>
      <c r="M78" s="103"/>
      <c r="N78" s="103"/>
      <c r="O78" s="103"/>
      <c r="P78" s="103"/>
    </row>
    <row r="79" spans="1:16" x14ac:dyDescent="0.2">
      <c r="A79" s="114">
        <v>68</v>
      </c>
      <c r="B79" s="103" t="s">
        <v>88</v>
      </c>
      <c r="C79" s="115">
        <v>1306</v>
      </c>
      <c r="D79" s="114" t="s">
        <v>51</v>
      </c>
      <c r="E79" s="116">
        <v>53.750999999999998</v>
      </c>
      <c r="F79" s="116">
        <v>0</v>
      </c>
      <c r="G79" s="116">
        <f t="shared" si="3"/>
        <v>53.750999999999998</v>
      </c>
      <c r="H79" s="117">
        <f t="shared" si="4"/>
        <v>579</v>
      </c>
      <c r="I79" s="117">
        <f t="shared" si="5"/>
        <v>637</v>
      </c>
      <c r="J79" s="103" t="s">
        <v>56</v>
      </c>
      <c r="K79" s="103"/>
      <c r="L79" s="103"/>
      <c r="M79" s="103"/>
      <c r="N79" s="103"/>
      <c r="O79" s="103"/>
      <c r="P79" s="103"/>
    </row>
    <row r="80" spans="1:16" x14ac:dyDescent="0.2">
      <c r="A80" s="114">
        <v>69</v>
      </c>
      <c r="B80" s="103" t="s">
        <v>89</v>
      </c>
      <c r="C80" s="115">
        <v>1401</v>
      </c>
      <c r="D80" s="114" t="s">
        <v>124</v>
      </c>
      <c r="E80" s="116">
        <v>75.141000000000005</v>
      </c>
      <c r="F80" s="116">
        <v>0</v>
      </c>
      <c r="G80" s="116">
        <f t="shared" si="3"/>
        <v>75.141000000000005</v>
      </c>
      <c r="H80" s="117">
        <f t="shared" si="4"/>
        <v>809</v>
      </c>
      <c r="I80" s="117">
        <f t="shared" si="5"/>
        <v>890</v>
      </c>
      <c r="J80" s="103" t="s">
        <v>56</v>
      </c>
      <c r="K80" s="103"/>
      <c r="L80" s="103"/>
      <c r="M80" s="103"/>
      <c r="N80" s="103"/>
      <c r="O80" s="103"/>
      <c r="P80" s="103"/>
    </row>
    <row r="81" spans="1:16" x14ac:dyDescent="0.2">
      <c r="A81" s="114">
        <v>70</v>
      </c>
      <c r="B81" s="103" t="s">
        <v>89</v>
      </c>
      <c r="C81" s="115">
        <v>1402</v>
      </c>
      <c r="D81" s="114" t="s">
        <v>124</v>
      </c>
      <c r="E81" s="116">
        <v>75.158000000000001</v>
      </c>
      <c r="F81" s="116">
        <v>0</v>
      </c>
      <c r="G81" s="116">
        <f t="shared" si="3"/>
        <v>75.158000000000001</v>
      </c>
      <c r="H81" s="117">
        <f t="shared" si="4"/>
        <v>809</v>
      </c>
      <c r="I81" s="117">
        <f t="shared" si="5"/>
        <v>890</v>
      </c>
      <c r="J81" s="103" t="s">
        <v>56</v>
      </c>
      <c r="K81" s="103"/>
      <c r="L81" s="103"/>
      <c r="M81" s="103"/>
      <c r="N81" s="103"/>
      <c r="O81" s="103"/>
      <c r="P81" s="103"/>
    </row>
    <row r="82" spans="1:16" x14ac:dyDescent="0.2">
      <c r="A82" s="114">
        <v>71</v>
      </c>
      <c r="B82" s="103" t="s">
        <v>89</v>
      </c>
      <c r="C82" s="115">
        <v>1403</v>
      </c>
      <c r="D82" s="114" t="s">
        <v>51</v>
      </c>
      <c r="E82" s="116">
        <v>43.49</v>
      </c>
      <c r="F82" s="116">
        <v>9.5739999999999998</v>
      </c>
      <c r="G82" s="116">
        <f t="shared" si="3"/>
        <v>53.064</v>
      </c>
      <c r="H82" s="117">
        <f t="shared" si="4"/>
        <v>571</v>
      </c>
      <c r="I82" s="117">
        <f t="shared" si="5"/>
        <v>628</v>
      </c>
      <c r="J82" s="103" t="s">
        <v>56</v>
      </c>
      <c r="K82" s="103"/>
      <c r="L82" s="103"/>
      <c r="M82" s="103"/>
      <c r="N82" s="103"/>
      <c r="O82" s="103"/>
      <c r="P82" s="103"/>
    </row>
    <row r="83" spans="1:16" x14ac:dyDescent="0.2">
      <c r="A83" s="114">
        <v>72</v>
      </c>
      <c r="B83" s="103" t="s">
        <v>89</v>
      </c>
      <c r="C83" s="115">
        <v>1404</v>
      </c>
      <c r="D83" s="114" t="s">
        <v>51</v>
      </c>
      <c r="E83" s="116">
        <v>43.49</v>
      </c>
      <c r="F83" s="116">
        <v>0</v>
      </c>
      <c r="G83" s="116">
        <f t="shared" si="3"/>
        <v>43.49</v>
      </c>
      <c r="H83" s="117">
        <f t="shared" si="4"/>
        <v>468</v>
      </c>
      <c r="I83" s="117">
        <f t="shared" si="5"/>
        <v>515</v>
      </c>
      <c r="J83" s="103" t="s">
        <v>56</v>
      </c>
      <c r="K83" s="103"/>
      <c r="L83" s="103"/>
      <c r="M83" s="103"/>
      <c r="N83" s="103"/>
      <c r="O83" s="103"/>
      <c r="P83" s="103"/>
    </row>
    <row r="84" spans="1:16" x14ac:dyDescent="0.2">
      <c r="A84" s="114">
        <v>73</v>
      </c>
      <c r="B84" s="103" t="s">
        <v>89</v>
      </c>
      <c r="C84" s="115">
        <v>1405</v>
      </c>
      <c r="D84" s="114" t="s">
        <v>51</v>
      </c>
      <c r="E84" s="116">
        <v>53.954000000000001</v>
      </c>
      <c r="F84" s="116">
        <v>0</v>
      </c>
      <c r="G84" s="116">
        <f t="shared" si="3"/>
        <v>53.954000000000001</v>
      </c>
      <c r="H84" s="117">
        <f t="shared" si="4"/>
        <v>581</v>
      </c>
      <c r="I84" s="117">
        <f t="shared" si="5"/>
        <v>639</v>
      </c>
      <c r="J84" s="103" t="s">
        <v>56</v>
      </c>
      <c r="K84" s="103"/>
      <c r="L84" s="103"/>
      <c r="M84" s="103"/>
      <c r="N84" s="103"/>
      <c r="O84" s="103"/>
      <c r="P84" s="103"/>
    </row>
    <row r="85" spans="1:16" x14ac:dyDescent="0.2">
      <c r="A85" s="114">
        <v>74</v>
      </c>
      <c r="B85" s="103" t="s">
        <v>89</v>
      </c>
      <c r="C85" s="115">
        <v>1406</v>
      </c>
      <c r="D85" s="114" t="s">
        <v>51</v>
      </c>
      <c r="E85" s="116">
        <v>53.9</v>
      </c>
      <c r="F85" s="116">
        <v>0</v>
      </c>
      <c r="G85" s="116">
        <f t="shared" si="3"/>
        <v>53.9</v>
      </c>
      <c r="H85" s="117">
        <f t="shared" si="4"/>
        <v>580</v>
      </c>
      <c r="I85" s="117">
        <f t="shared" si="5"/>
        <v>638</v>
      </c>
      <c r="J85" s="103" t="s">
        <v>56</v>
      </c>
      <c r="K85" s="103"/>
      <c r="L85" s="103"/>
      <c r="M85" s="103"/>
      <c r="N85" s="103"/>
      <c r="O85" s="103"/>
      <c r="P85" s="103"/>
    </row>
    <row r="86" spans="1:16" x14ac:dyDescent="0.2">
      <c r="A86" s="114">
        <v>75</v>
      </c>
      <c r="B86" s="103" t="s">
        <v>90</v>
      </c>
      <c r="C86" s="115">
        <v>1501</v>
      </c>
      <c r="D86" s="114" t="s">
        <v>124</v>
      </c>
      <c r="E86" s="116">
        <v>75.141000000000005</v>
      </c>
      <c r="F86" s="116">
        <v>0</v>
      </c>
      <c r="G86" s="116">
        <f t="shared" si="3"/>
        <v>75.141000000000005</v>
      </c>
      <c r="H86" s="117">
        <f t="shared" si="4"/>
        <v>809</v>
      </c>
      <c r="I86" s="117">
        <f t="shared" si="5"/>
        <v>890</v>
      </c>
      <c r="J86" s="103" t="s">
        <v>56</v>
      </c>
      <c r="K86" s="103"/>
      <c r="L86" s="103"/>
      <c r="M86" s="103"/>
      <c r="N86" s="103"/>
      <c r="O86" s="103"/>
      <c r="P86" s="103"/>
    </row>
    <row r="87" spans="1:16" x14ac:dyDescent="0.2">
      <c r="A87" s="114">
        <v>76</v>
      </c>
      <c r="B87" s="103" t="s">
        <v>90</v>
      </c>
      <c r="C87" s="115">
        <v>1502</v>
      </c>
      <c r="D87" s="114" t="s">
        <v>124</v>
      </c>
      <c r="E87" s="116">
        <v>75.158000000000001</v>
      </c>
      <c r="F87" s="116">
        <v>0</v>
      </c>
      <c r="G87" s="116">
        <f t="shared" si="3"/>
        <v>75.158000000000001</v>
      </c>
      <c r="H87" s="117">
        <f t="shared" si="4"/>
        <v>809</v>
      </c>
      <c r="I87" s="117">
        <f t="shared" si="5"/>
        <v>890</v>
      </c>
      <c r="J87" s="103" t="s">
        <v>56</v>
      </c>
      <c r="K87" s="103"/>
      <c r="L87" s="103"/>
      <c r="M87" s="103"/>
      <c r="N87" s="103"/>
      <c r="O87" s="103"/>
      <c r="P87" s="103"/>
    </row>
    <row r="88" spans="1:16" x14ac:dyDescent="0.2">
      <c r="A88" s="114">
        <v>77</v>
      </c>
      <c r="B88" s="103" t="s">
        <v>90</v>
      </c>
      <c r="C88" s="115">
        <v>1503</v>
      </c>
      <c r="D88" s="114" t="s">
        <v>46</v>
      </c>
      <c r="E88" s="106">
        <v>0</v>
      </c>
      <c r="F88" s="116">
        <v>0</v>
      </c>
      <c r="G88" s="116">
        <f t="shared" si="3"/>
        <v>0</v>
      </c>
      <c r="H88" s="117">
        <f t="shared" si="4"/>
        <v>0</v>
      </c>
      <c r="I88" s="117">
        <f t="shared" si="5"/>
        <v>0</v>
      </c>
      <c r="J88" s="103"/>
      <c r="K88" s="103"/>
      <c r="L88" s="103"/>
      <c r="M88" s="103"/>
      <c r="N88" s="103"/>
      <c r="O88" s="103"/>
      <c r="P88" s="103"/>
    </row>
    <row r="89" spans="1:16" x14ac:dyDescent="0.2">
      <c r="A89" s="114">
        <v>78</v>
      </c>
      <c r="B89" s="103" t="s">
        <v>90</v>
      </c>
      <c r="C89" s="115">
        <v>1504</v>
      </c>
      <c r="D89" s="114" t="s">
        <v>51</v>
      </c>
      <c r="E89" s="116">
        <v>53.954000000000001</v>
      </c>
      <c r="F89" s="116">
        <v>0</v>
      </c>
      <c r="G89" s="116">
        <f t="shared" si="3"/>
        <v>53.954000000000001</v>
      </c>
      <c r="H89" s="117">
        <f t="shared" si="4"/>
        <v>581</v>
      </c>
      <c r="I89" s="117">
        <f t="shared" si="5"/>
        <v>639</v>
      </c>
      <c r="J89" s="103" t="s">
        <v>56</v>
      </c>
      <c r="K89" s="103"/>
      <c r="L89" s="103"/>
      <c r="M89" s="103"/>
      <c r="N89" s="103"/>
      <c r="O89" s="103"/>
      <c r="P89" s="103"/>
    </row>
    <row r="90" spans="1:16" x14ac:dyDescent="0.2">
      <c r="A90" s="114">
        <v>79</v>
      </c>
      <c r="B90" s="103" t="s">
        <v>90</v>
      </c>
      <c r="C90" s="115">
        <v>1505</v>
      </c>
      <c r="D90" s="114" t="s">
        <v>51</v>
      </c>
      <c r="E90" s="116">
        <v>53.9</v>
      </c>
      <c r="F90" s="116">
        <v>0</v>
      </c>
      <c r="G90" s="116">
        <f t="shared" si="3"/>
        <v>53.9</v>
      </c>
      <c r="H90" s="117">
        <f t="shared" si="4"/>
        <v>580</v>
      </c>
      <c r="I90" s="117">
        <f t="shared" si="5"/>
        <v>638</v>
      </c>
      <c r="J90" s="103" t="s">
        <v>56</v>
      </c>
      <c r="K90" s="103"/>
      <c r="L90" s="103"/>
      <c r="M90" s="103"/>
      <c r="N90" s="103"/>
      <c r="O90" s="103"/>
      <c r="P90" s="103"/>
    </row>
    <row r="91" spans="1:16" x14ac:dyDescent="0.2">
      <c r="A91" s="114">
        <v>80</v>
      </c>
      <c r="B91" s="103" t="s">
        <v>90</v>
      </c>
      <c r="C91" s="115">
        <v>1506</v>
      </c>
      <c r="D91" s="114" t="s">
        <v>46</v>
      </c>
      <c r="E91" s="116">
        <v>0</v>
      </c>
      <c r="F91" s="116">
        <v>0</v>
      </c>
      <c r="G91" s="116">
        <f t="shared" si="3"/>
        <v>0</v>
      </c>
      <c r="H91" s="117">
        <f t="shared" si="4"/>
        <v>0</v>
      </c>
      <c r="I91" s="117">
        <f t="shared" si="5"/>
        <v>0</v>
      </c>
      <c r="J91" s="103"/>
      <c r="K91" s="103"/>
      <c r="L91" s="103"/>
      <c r="M91" s="103"/>
      <c r="N91" s="103"/>
      <c r="O91" s="103"/>
      <c r="P91" s="103"/>
    </row>
    <row r="92" spans="1:16" x14ac:dyDescent="0.2">
      <c r="A92" s="114">
        <v>81</v>
      </c>
      <c r="B92" s="103" t="s">
        <v>91</v>
      </c>
      <c r="C92" s="115">
        <v>1601</v>
      </c>
      <c r="D92" s="114" t="s">
        <v>124</v>
      </c>
      <c r="E92" s="116">
        <v>75.141000000000005</v>
      </c>
      <c r="F92" s="116">
        <v>0</v>
      </c>
      <c r="G92" s="116">
        <f t="shared" si="3"/>
        <v>75.141000000000005</v>
      </c>
      <c r="H92" s="117">
        <f t="shared" si="4"/>
        <v>809</v>
      </c>
      <c r="I92" s="117">
        <f t="shared" si="5"/>
        <v>890</v>
      </c>
      <c r="J92" s="103" t="s">
        <v>56</v>
      </c>
      <c r="K92" s="103"/>
      <c r="L92" s="103"/>
      <c r="M92" s="103"/>
      <c r="N92" s="103"/>
      <c r="O92" s="103"/>
      <c r="P92" s="103"/>
    </row>
    <row r="93" spans="1:16" x14ac:dyDescent="0.2">
      <c r="A93" s="114">
        <v>82</v>
      </c>
      <c r="B93" s="103" t="s">
        <v>91</v>
      </c>
      <c r="C93" s="115">
        <v>1602</v>
      </c>
      <c r="D93" s="114" t="s">
        <v>124</v>
      </c>
      <c r="E93" s="116">
        <v>75.158000000000001</v>
      </c>
      <c r="F93" s="116">
        <v>0</v>
      </c>
      <c r="G93" s="116">
        <f t="shared" si="3"/>
        <v>75.158000000000001</v>
      </c>
      <c r="H93" s="117">
        <f t="shared" si="4"/>
        <v>809</v>
      </c>
      <c r="I93" s="117">
        <f t="shared" si="5"/>
        <v>890</v>
      </c>
      <c r="J93" s="103" t="s">
        <v>56</v>
      </c>
      <c r="K93" s="103"/>
      <c r="L93" s="103"/>
      <c r="M93" s="103"/>
      <c r="N93" s="103"/>
      <c r="O93" s="103"/>
      <c r="P93" s="103"/>
    </row>
    <row r="94" spans="1:16" x14ac:dyDescent="0.2">
      <c r="A94" s="114">
        <v>83</v>
      </c>
      <c r="B94" s="103" t="s">
        <v>91</v>
      </c>
      <c r="C94" s="115">
        <v>1603</v>
      </c>
      <c r="D94" s="114" t="s">
        <v>46</v>
      </c>
      <c r="E94" s="106">
        <v>0</v>
      </c>
      <c r="F94" s="116">
        <v>0</v>
      </c>
      <c r="G94" s="116">
        <f t="shared" si="3"/>
        <v>0</v>
      </c>
      <c r="H94" s="117">
        <f t="shared" si="4"/>
        <v>0</v>
      </c>
      <c r="I94" s="117">
        <f t="shared" si="5"/>
        <v>0</v>
      </c>
      <c r="J94" s="103"/>
      <c r="K94" s="103"/>
      <c r="L94" s="103"/>
      <c r="M94" s="103"/>
      <c r="N94" s="103"/>
      <c r="O94" s="103"/>
      <c r="P94" s="103"/>
    </row>
    <row r="95" spans="1:16" x14ac:dyDescent="0.2">
      <c r="A95" s="114">
        <v>84</v>
      </c>
      <c r="B95" s="103" t="s">
        <v>91</v>
      </c>
      <c r="C95" s="115">
        <v>1604</v>
      </c>
      <c r="D95" s="114" t="s">
        <v>51</v>
      </c>
      <c r="E95" s="116">
        <v>53.954000000000001</v>
      </c>
      <c r="F95" s="116">
        <v>0</v>
      </c>
      <c r="G95" s="116">
        <f t="shared" si="3"/>
        <v>53.954000000000001</v>
      </c>
      <c r="H95" s="117">
        <f t="shared" si="4"/>
        <v>581</v>
      </c>
      <c r="I95" s="117">
        <f t="shared" si="5"/>
        <v>639</v>
      </c>
      <c r="J95" s="103" t="s">
        <v>56</v>
      </c>
      <c r="K95" s="103"/>
      <c r="L95" s="103"/>
      <c r="M95" s="103"/>
      <c r="N95" s="103"/>
      <c r="O95" s="103"/>
      <c r="P95" s="103"/>
    </row>
    <row r="96" spans="1:16" x14ac:dyDescent="0.2">
      <c r="A96" s="114">
        <v>85</v>
      </c>
      <c r="B96" s="103" t="s">
        <v>91</v>
      </c>
      <c r="C96" s="115">
        <v>1605</v>
      </c>
      <c r="D96" s="114" t="s">
        <v>51</v>
      </c>
      <c r="E96" s="116">
        <v>53.9</v>
      </c>
      <c r="F96" s="116">
        <v>0</v>
      </c>
      <c r="G96" s="116">
        <f t="shared" si="3"/>
        <v>53.9</v>
      </c>
      <c r="H96" s="117">
        <f t="shared" si="4"/>
        <v>580</v>
      </c>
      <c r="I96" s="117">
        <f t="shared" si="5"/>
        <v>638</v>
      </c>
      <c r="J96" s="103" t="s">
        <v>56</v>
      </c>
      <c r="K96" s="103"/>
      <c r="L96" s="103"/>
      <c r="M96" s="103"/>
      <c r="N96" s="103"/>
      <c r="O96" s="103"/>
      <c r="P96" s="103"/>
    </row>
    <row r="97" spans="1:16" x14ac:dyDescent="0.2">
      <c r="A97" s="114">
        <v>86</v>
      </c>
      <c r="B97" s="103" t="s">
        <v>91</v>
      </c>
      <c r="C97" s="115">
        <v>1606</v>
      </c>
      <c r="D97" s="114" t="s">
        <v>46</v>
      </c>
      <c r="E97" s="116">
        <v>0</v>
      </c>
      <c r="F97" s="116">
        <v>0</v>
      </c>
      <c r="G97" s="116">
        <f t="shared" si="3"/>
        <v>0</v>
      </c>
      <c r="H97" s="117">
        <f t="shared" si="4"/>
        <v>0</v>
      </c>
      <c r="I97" s="117">
        <f t="shared" si="5"/>
        <v>0</v>
      </c>
      <c r="J97" s="103"/>
      <c r="K97" s="103"/>
      <c r="L97" s="103"/>
      <c r="M97" s="103"/>
      <c r="N97" s="103"/>
      <c r="O97" s="103"/>
      <c r="P97" s="103"/>
    </row>
    <row r="98" spans="1:16" x14ac:dyDescent="0.2">
      <c r="A98" s="114">
        <v>87</v>
      </c>
      <c r="B98" s="103" t="s">
        <v>92</v>
      </c>
      <c r="C98" s="115">
        <v>1701</v>
      </c>
      <c r="D98" s="114" t="s">
        <v>124</v>
      </c>
      <c r="E98" s="116">
        <v>75.141000000000005</v>
      </c>
      <c r="F98" s="116">
        <v>0</v>
      </c>
      <c r="G98" s="116">
        <f t="shared" si="3"/>
        <v>75.141000000000005</v>
      </c>
      <c r="H98" s="117">
        <f t="shared" si="4"/>
        <v>809</v>
      </c>
      <c r="I98" s="117">
        <f t="shared" si="5"/>
        <v>890</v>
      </c>
      <c r="J98" s="103" t="s">
        <v>56</v>
      </c>
      <c r="K98" s="103"/>
      <c r="L98" s="103"/>
      <c r="M98" s="103"/>
      <c r="N98" s="103"/>
      <c r="O98" s="103"/>
      <c r="P98" s="103"/>
    </row>
    <row r="99" spans="1:16" x14ac:dyDescent="0.2">
      <c r="A99" s="114">
        <v>88</v>
      </c>
      <c r="B99" s="103" t="s">
        <v>92</v>
      </c>
      <c r="C99" s="115">
        <v>1702</v>
      </c>
      <c r="D99" s="114" t="s">
        <v>124</v>
      </c>
      <c r="E99" s="116">
        <v>75.158000000000001</v>
      </c>
      <c r="F99" s="116">
        <v>0</v>
      </c>
      <c r="G99" s="116">
        <f t="shared" si="3"/>
        <v>75.158000000000001</v>
      </c>
      <c r="H99" s="117">
        <f t="shared" si="4"/>
        <v>809</v>
      </c>
      <c r="I99" s="117">
        <f t="shared" si="5"/>
        <v>890</v>
      </c>
      <c r="J99" s="103" t="s">
        <v>56</v>
      </c>
      <c r="K99" s="103"/>
      <c r="L99" s="103"/>
      <c r="M99" s="103"/>
      <c r="N99" s="103"/>
      <c r="O99" s="103"/>
      <c r="P99" s="103"/>
    </row>
    <row r="100" spans="1:16" x14ac:dyDescent="0.2">
      <c r="A100" s="114">
        <v>89</v>
      </c>
      <c r="B100" s="103" t="s">
        <v>92</v>
      </c>
      <c r="C100" s="115">
        <v>1703</v>
      </c>
      <c r="D100" s="114" t="s">
        <v>46</v>
      </c>
      <c r="E100" s="106">
        <v>0</v>
      </c>
      <c r="F100" s="116">
        <v>0</v>
      </c>
      <c r="G100" s="116">
        <f t="shared" si="3"/>
        <v>0</v>
      </c>
      <c r="H100" s="117">
        <f t="shared" si="4"/>
        <v>0</v>
      </c>
      <c r="I100" s="117">
        <f t="shared" si="5"/>
        <v>0</v>
      </c>
      <c r="J100" s="103"/>
      <c r="K100" s="103"/>
      <c r="L100" s="103"/>
      <c r="M100" s="103"/>
      <c r="N100" s="103"/>
      <c r="O100" s="103"/>
      <c r="P100" s="103"/>
    </row>
    <row r="101" spans="1:16" x14ac:dyDescent="0.2">
      <c r="A101" s="114">
        <v>90</v>
      </c>
      <c r="B101" s="103" t="s">
        <v>92</v>
      </c>
      <c r="C101" s="115">
        <v>1704</v>
      </c>
      <c r="D101" s="114" t="s">
        <v>51</v>
      </c>
      <c r="E101" s="116">
        <v>53.954000000000001</v>
      </c>
      <c r="F101" s="116">
        <v>0</v>
      </c>
      <c r="G101" s="116">
        <f t="shared" si="3"/>
        <v>53.954000000000001</v>
      </c>
      <c r="H101" s="117">
        <f t="shared" si="4"/>
        <v>581</v>
      </c>
      <c r="I101" s="117">
        <f t="shared" si="5"/>
        <v>639</v>
      </c>
      <c r="J101" s="103" t="s">
        <v>56</v>
      </c>
      <c r="K101" s="103"/>
      <c r="L101" s="103"/>
      <c r="M101" s="103"/>
      <c r="N101" s="103"/>
      <c r="O101" s="103"/>
      <c r="P101" s="103"/>
    </row>
    <row r="102" spans="1:16" x14ac:dyDescent="0.2">
      <c r="A102" s="114">
        <v>91</v>
      </c>
      <c r="B102" s="103" t="s">
        <v>92</v>
      </c>
      <c r="C102" s="115">
        <v>1705</v>
      </c>
      <c r="D102" s="114" t="s">
        <v>51</v>
      </c>
      <c r="E102" s="116">
        <v>53.9</v>
      </c>
      <c r="F102" s="116">
        <v>0</v>
      </c>
      <c r="G102" s="116">
        <f t="shared" si="3"/>
        <v>53.9</v>
      </c>
      <c r="H102" s="117">
        <f t="shared" si="4"/>
        <v>580</v>
      </c>
      <c r="I102" s="117">
        <f t="shared" si="5"/>
        <v>638</v>
      </c>
      <c r="J102" s="103" t="s">
        <v>56</v>
      </c>
      <c r="K102" s="103"/>
      <c r="L102" s="103"/>
      <c r="M102" s="103"/>
      <c r="N102" s="103"/>
      <c r="O102" s="103"/>
      <c r="P102" s="103"/>
    </row>
    <row r="103" spans="1:16" x14ac:dyDescent="0.2">
      <c r="A103" s="114">
        <v>92</v>
      </c>
      <c r="B103" s="103" t="s">
        <v>92</v>
      </c>
      <c r="C103" s="115">
        <v>1706</v>
      </c>
      <c r="D103" s="114" t="s">
        <v>46</v>
      </c>
      <c r="E103" s="116">
        <v>0</v>
      </c>
      <c r="F103" s="116">
        <v>0</v>
      </c>
      <c r="G103" s="116">
        <f t="shared" si="3"/>
        <v>0</v>
      </c>
      <c r="H103" s="117">
        <f t="shared" si="4"/>
        <v>0</v>
      </c>
      <c r="I103" s="117">
        <f t="shared" si="5"/>
        <v>0</v>
      </c>
      <c r="J103" s="103"/>
      <c r="K103" s="103"/>
      <c r="L103" s="103"/>
      <c r="M103" s="103"/>
      <c r="N103" s="103"/>
      <c r="O103" s="103"/>
      <c r="P103" s="103"/>
    </row>
    <row r="104" spans="1:16" x14ac:dyDescent="0.2">
      <c r="A104" s="114">
        <v>93</v>
      </c>
      <c r="B104" s="103" t="s">
        <v>93</v>
      </c>
      <c r="C104" s="115">
        <v>1801</v>
      </c>
      <c r="D104" s="114" t="s">
        <v>124</v>
      </c>
      <c r="E104" s="116">
        <v>75.141000000000005</v>
      </c>
      <c r="F104" s="116">
        <v>0</v>
      </c>
      <c r="G104" s="116">
        <f t="shared" si="3"/>
        <v>75.141000000000005</v>
      </c>
      <c r="H104" s="117">
        <f t="shared" si="4"/>
        <v>809</v>
      </c>
      <c r="I104" s="117">
        <f t="shared" si="5"/>
        <v>890</v>
      </c>
      <c r="J104" s="103" t="s">
        <v>56</v>
      </c>
      <c r="K104" s="103"/>
      <c r="L104" s="103"/>
      <c r="M104" s="103"/>
      <c r="N104" s="103"/>
      <c r="O104" s="103"/>
      <c r="P104" s="103"/>
    </row>
    <row r="105" spans="1:16" x14ac:dyDescent="0.2">
      <c r="A105" s="114">
        <v>94</v>
      </c>
      <c r="B105" s="103" t="s">
        <v>93</v>
      </c>
      <c r="C105" s="115">
        <v>1802</v>
      </c>
      <c r="D105" s="114" t="s">
        <v>124</v>
      </c>
      <c r="E105" s="116">
        <v>75.158000000000001</v>
      </c>
      <c r="F105" s="116">
        <v>0</v>
      </c>
      <c r="G105" s="116">
        <f t="shared" si="3"/>
        <v>75.158000000000001</v>
      </c>
      <c r="H105" s="117">
        <f t="shared" si="4"/>
        <v>809</v>
      </c>
      <c r="I105" s="117">
        <f t="shared" si="5"/>
        <v>890</v>
      </c>
      <c r="J105" s="103" t="s">
        <v>56</v>
      </c>
      <c r="K105" s="103"/>
      <c r="L105" s="103"/>
      <c r="M105" s="103"/>
      <c r="N105" s="103"/>
      <c r="O105" s="103"/>
      <c r="P105" s="103"/>
    </row>
    <row r="106" spans="1:16" x14ac:dyDescent="0.2">
      <c r="A106" s="114">
        <v>95</v>
      </c>
      <c r="B106" s="103" t="s">
        <v>93</v>
      </c>
      <c r="C106" s="115">
        <v>1803</v>
      </c>
      <c r="D106" s="114" t="s">
        <v>46</v>
      </c>
      <c r="E106" s="106">
        <v>0</v>
      </c>
      <c r="F106" s="116">
        <v>0</v>
      </c>
      <c r="G106" s="116">
        <f t="shared" si="3"/>
        <v>0</v>
      </c>
      <c r="H106" s="117">
        <f t="shared" si="4"/>
        <v>0</v>
      </c>
      <c r="I106" s="117">
        <f t="shared" si="5"/>
        <v>0</v>
      </c>
      <c r="J106" s="103"/>
      <c r="K106" s="103"/>
      <c r="L106" s="103"/>
      <c r="M106" s="103"/>
      <c r="N106" s="103"/>
      <c r="O106" s="103"/>
      <c r="P106" s="103"/>
    </row>
    <row r="107" spans="1:16" x14ac:dyDescent="0.2">
      <c r="A107" s="114">
        <v>96</v>
      </c>
      <c r="B107" s="103" t="s">
        <v>93</v>
      </c>
      <c r="C107" s="115">
        <v>1804</v>
      </c>
      <c r="D107" s="114" t="s">
        <v>51</v>
      </c>
      <c r="E107" s="116">
        <v>53.954000000000001</v>
      </c>
      <c r="F107" s="116">
        <v>0</v>
      </c>
      <c r="G107" s="116">
        <f t="shared" si="3"/>
        <v>53.954000000000001</v>
      </c>
      <c r="H107" s="117">
        <f t="shared" si="4"/>
        <v>581</v>
      </c>
      <c r="I107" s="117">
        <f t="shared" si="5"/>
        <v>639</v>
      </c>
      <c r="J107" s="103" t="s">
        <v>56</v>
      </c>
      <c r="K107" s="103"/>
      <c r="L107" s="103"/>
      <c r="M107" s="103"/>
      <c r="N107" s="103"/>
      <c r="O107" s="103"/>
      <c r="P107" s="103"/>
    </row>
    <row r="108" spans="1:16" x14ac:dyDescent="0.2">
      <c r="A108" s="114">
        <v>97</v>
      </c>
      <c r="B108" s="103" t="s">
        <v>93</v>
      </c>
      <c r="C108" s="115">
        <v>1805</v>
      </c>
      <c r="D108" s="114" t="s">
        <v>51</v>
      </c>
      <c r="E108" s="116">
        <v>53.9</v>
      </c>
      <c r="F108" s="116">
        <v>0</v>
      </c>
      <c r="G108" s="116">
        <f t="shared" si="3"/>
        <v>53.9</v>
      </c>
      <c r="H108" s="117">
        <f t="shared" si="4"/>
        <v>580</v>
      </c>
      <c r="I108" s="117">
        <f t="shared" si="5"/>
        <v>638</v>
      </c>
      <c r="J108" s="103" t="s">
        <v>56</v>
      </c>
      <c r="K108" s="103"/>
      <c r="L108" s="103"/>
      <c r="M108" s="103"/>
      <c r="N108" s="103"/>
      <c r="O108" s="103"/>
      <c r="P108" s="103"/>
    </row>
    <row r="109" spans="1:16" x14ac:dyDescent="0.2">
      <c r="A109" s="114">
        <v>98</v>
      </c>
      <c r="B109" s="103" t="s">
        <v>93</v>
      </c>
      <c r="C109" s="115">
        <v>1806</v>
      </c>
      <c r="D109" s="114" t="s">
        <v>46</v>
      </c>
      <c r="E109" s="116">
        <v>0</v>
      </c>
      <c r="F109" s="116">
        <v>0</v>
      </c>
      <c r="G109" s="116">
        <f t="shared" si="3"/>
        <v>0</v>
      </c>
      <c r="H109" s="117">
        <f t="shared" si="4"/>
        <v>0</v>
      </c>
      <c r="I109" s="117">
        <f t="shared" si="5"/>
        <v>0</v>
      </c>
      <c r="J109" s="103"/>
      <c r="K109" s="103"/>
      <c r="L109" s="103"/>
      <c r="M109" s="103"/>
      <c r="N109" s="103"/>
      <c r="O109" s="103"/>
      <c r="P109" s="103"/>
    </row>
    <row r="110" spans="1:16" x14ac:dyDescent="0.2">
      <c r="A110" s="114">
        <v>99</v>
      </c>
      <c r="B110" s="103" t="s">
        <v>94</v>
      </c>
      <c r="C110" s="115">
        <v>1901</v>
      </c>
      <c r="D110" s="114" t="s">
        <v>124</v>
      </c>
      <c r="E110" s="116">
        <v>75.141000000000005</v>
      </c>
      <c r="F110" s="116">
        <v>0</v>
      </c>
      <c r="G110" s="116">
        <f t="shared" si="3"/>
        <v>75.141000000000005</v>
      </c>
      <c r="H110" s="117">
        <f t="shared" si="4"/>
        <v>809</v>
      </c>
      <c r="I110" s="117">
        <f t="shared" si="5"/>
        <v>890</v>
      </c>
      <c r="J110" s="103" t="s">
        <v>56</v>
      </c>
      <c r="K110" s="103"/>
      <c r="L110" s="103"/>
      <c r="M110" s="103"/>
      <c r="N110" s="103"/>
      <c r="O110" s="103"/>
      <c r="P110" s="103"/>
    </row>
    <row r="111" spans="1:16" x14ac:dyDescent="0.2">
      <c r="A111" s="114">
        <v>100</v>
      </c>
      <c r="B111" s="103" t="s">
        <v>94</v>
      </c>
      <c r="C111" s="115">
        <v>1902</v>
      </c>
      <c r="D111" s="114" t="s">
        <v>124</v>
      </c>
      <c r="E111" s="116">
        <v>75.158000000000001</v>
      </c>
      <c r="F111" s="116">
        <v>0</v>
      </c>
      <c r="G111" s="116">
        <f t="shared" si="3"/>
        <v>75.158000000000001</v>
      </c>
      <c r="H111" s="117">
        <f t="shared" si="4"/>
        <v>809</v>
      </c>
      <c r="I111" s="117">
        <f t="shared" si="5"/>
        <v>890</v>
      </c>
      <c r="J111" s="103" t="s">
        <v>56</v>
      </c>
      <c r="K111" s="103"/>
      <c r="L111" s="103"/>
      <c r="M111" s="103"/>
      <c r="N111" s="103"/>
      <c r="O111" s="103"/>
      <c r="P111" s="103"/>
    </row>
    <row r="112" spans="1:16" x14ac:dyDescent="0.2">
      <c r="A112" s="114">
        <v>101</v>
      </c>
      <c r="B112" s="103" t="s">
        <v>94</v>
      </c>
      <c r="C112" s="115">
        <v>1903</v>
      </c>
      <c r="D112" s="114" t="s">
        <v>46</v>
      </c>
      <c r="E112" s="106">
        <v>0</v>
      </c>
      <c r="F112" s="116">
        <v>0</v>
      </c>
      <c r="G112" s="116">
        <f t="shared" si="3"/>
        <v>0</v>
      </c>
      <c r="H112" s="117">
        <f t="shared" si="4"/>
        <v>0</v>
      </c>
      <c r="I112" s="117">
        <f t="shared" si="5"/>
        <v>0</v>
      </c>
      <c r="J112" s="103"/>
      <c r="K112" s="103"/>
      <c r="L112" s="103"/>
      <c r="M112" s="103"/>
      <c r="N112" s="103"/>
      <c r="O112" s="103"/>
      <c r="P112" s="103"/>
    </row>
    <row r="113" spans="1:16" x14ac:dyDescent="0.2">
      <c r="A113" s="114">
        <v>102</v>
      </c>
      <c r="B113" s="103" t="s">
        <v>94</v>
      </c>
      <c r="C113" s="115">
        <v>1904</v>
      </c>
      <c r="D113" s="114" t="s">
        <v>51</v>
      </c>
      <c r="E113" s="116">
        <v>53.954000000000001</v>
      </c>
      <c r="F113" s="116">
        <v>0</v>
      </c>
      <c r="G113" s="116">
        <f t="shared" si="3"/>
        <v>53.954000000000001</v>
      </c>
      <c r="H113" s="117">
        <f t="shared" si="4"/>
        <v>581</v>
      </c>
      <c r="I113" s="117">
        <f t="shared" si="5"/>
        <v>639</v>
      </c>
      <c r="J113" s="103" t="s">
        <v>56</v>
      </c>
      <c r="K113" s="103"/>
      <c r="L113" s="103"/>
      <c r="M113" s="103"/>
      <c r="N113" s="103"/>
      <c r="O113" s="103"/>
      <c r="P113" s="103"/>
    </row>
    <row r="114" spans="1:16" x14ac:dyDescent="0.2">
      <c r="A114" s="114">
        <v>103</v>
      </c>
      <c r="B114" s="103" t="s">
        <v>94</v>
      </c>
      <c r="C114" s="115">
        <v>1905</v>
      </c>
      <c r="D114" s="114" t="s">
        <v>51</v>
      </c>
      <c r="E114" s="116">
        <v>53.9</v>
      </c>
      <c r="F114" s="116">
        <v>0</v>
      </c>
      <c r="G114" s="116">
        <f t="shared" si="3"/>
        <v>53.9</v>
      </c>
      <c r="H114" s="117">
        <f t="shared" si="4"/>
        <v>580</v>
      </c>
      <c r="I114" s="117">
        <f t="shared" si="5"/>
        <v>638</v>
      </c>
      <c r="J114" s="103" t="s">
        <v>56</v>
      </c>
      <c r="K114" s="103"/>
      <c r="L114" s="103"/>
      <c r="M114" s="103"/>
      <c r="N114" s="103"/>
      <c r="O114" s="103"/>
      <c r="P114" s="103"/>
    </row>
    <row r="115" spans="1:16" x14ac:dyDescent="0.2">
      <c r="A115" s="114">
        <v>104</v>
      </c>
      <c r="B115" s="103" t="s">
        <v>94</v>
      </c>
      <c r="C115" s="115">
        <v>1906</v>
      </c>
      <c r="D115" s="114" t="s">
        <v>46</v>
      </c>
      <c r="E115" s="116">
        <v>0</v>
      </c>
      <c r="F115" s="116">
        <v>0</v>
      </c>
      <c r="G115" s="116">
        <f t="shared" si="3"/>
        <v>0</v>
      </c>
      <c r="H115" s="117">
        <f t="shared" si="4"/>
        <v>0</v>
      </c>
      <c r="I115" s="117">
        <f t="shared" si="5"/>
        <v>0</v>
      </c>
      <c r="J115" s="103"/>
      <c r="K115" s="103"/>
      <c r="L115" s="103"/>
      <c r="M115" s="103"/>
      <c r="N115" s="103"/>
      <c r="O115" s="103"/>
      <c r="P115" s="103"/>
    </row>
    <row r="116" spans="1:16" x14ac:dyDescent="0.2">
      <c r="A116" s="104"/>
      <c r="B116" s="104"/>
      <c r="C116" s="118"/>
      <c r="D116" s="119" t="s">
        <v>27</v>
      </c>
      <c r="E116" s="120">
        <f t="shared" ref="E116" si="6">SUM(E12:E115)</f>
        <v>5331.0599999999986</v>
      </c>
      <c r="F116" s="120"/>
      <c r="G116" s="120">
        <f>SUM(G12:G115)</f>
        <v>5343.0069999999987</v>
      </c>
      <c r="H116" s="120">
        <f t="shared" ref="H116:I116" si="7">SUM(H12:H115)</f>
        <v>57521</v>
      </c>
      <c r="I116" s="120">
        <f t="shared" si="7"/>
        <v>63281</v>
      </c>
      <c r="J116" s="104"/>
      <c r="K116" s="104"/>
      <c r="L116" s="104"/>
      <c r="M116" s="104"/>
      <c r="N116" s="104"/>
      <c r="O116" s="104"/>
      <c r="P116" s="104"/>
    </row>
    <row r="117" spans="1:16" x14ac:dyDescent="0.2">
      <c r="A117" s="103"/>
      <c r="B117" s="103"/>
      <c r="C117" s="115"/>
      <c r="D117" s="114"/>
      <c r="E117" s="116"/>
      <c r="F117" s="116"/>
      <c r="G117" s="116"/>
      <c r="H117" s="117"/>
      <c r="I117" s="117"/>
      <c r="J117" s="103"/>
      <c r="K117" s="103"/>
      <c r="L117" s="103"/>
      <c r="M117" s="103"/>
      <c r="N117" s="103"/>
      <c r="O117" s="103"/>
      <c r="P117" s="103"/>
    </row>
    <row r="118" spans="1:16" x14ac:dyDescent="0.2">
      <c r="A118" s="103"/>
      <c r="B118" s="103"/>
      <c r="C118" s="115"/>
      <c r="D118" s="114"/>
      <c r="E118" s="116"/>
      <c r="F118" s="116"/>
      <c r="G118" s="116"/>
      <c r="H118" s="117"/>
      <c r="I118" s="117"/>
      <c r="J118" s="103"/>
      <c r="K118" s="103"/>
      <c r="L118" s="103"/>
      <c r="M118" s="103"/>
      <c r="N118" s="103"/>
      <c r="O118" s="103"/>
      <c r="P118" s="103"/>
    </row>
    <row r="119" spans="1:16" x14ac:dyDescent="0.2">
      <c r="A119" s="103"/>
      <c r="B119" s="103"/>
      <c r="C119" s="115"/>
      <c r="D119" s="114"/>
      <c r="E119" s="116"/>
      <c r="F119" s="116"/>
      <c r="G119" s="116"/>
      <c r="H119" s="117"/>
      <c r="I119" s="117"/>
      <c r="J119" s="103"/>
      <c r="K119" s="103"/>
      <c r="L119" s="103"/>
      <c r="M119" s="103"/>
      <c r="N119" s="103"/>
      <c r="O119" s="103"/>
      <c r="P119" s="103"/>
    </row>
    <row r="124" spans="1:16" ht="14.25" x14ac:dyDescent="0.2">
      <c r="D124" s="93" t="s">
        <v>122</v>
      </c>
      <c r="E124" s="96"/>
      <c r="F124" s="96"/>
      <c r="G124" s="96"/>
      <c r="H124" s="96">
        <v>2206</v>
      </c>
      <c r="I124" s="97"/>
    </row>
    <row r="125" spans="1:16" ht="14.25" x14ac:dyDescent="0.2">
      <c r="D125" s="93" t="s">
        <v>123</v>
      </c>
      <c r="E125" s="96"/>
      <c r="F125" s="96"/>
      <c r="G125" s="96"/>
      <c r="H125" s="96">
        <v>1885</v>
      </c>
      <c r="I125" s="97"/>
    </row>
    <row r="126" spans="1:16" ht="14.25" x14ac:dyDescent="0.2">
      <c r="D126" s="93" t="s">
        <v>51</v>
      </c>
      <c r="E126" s="96"/>
      <c r="F126" s="96"/>
      <c r="G126" s="96"/>
      <c r="H126" s="96">
        <v>29309</v>
      </c>
      <c r="I126" s="97"/>
    </row>
    <row r="127" spans="1:16" ht="14.25" x14ac:dyDescent="0.2">
      <c r="D127" s="93" t="s">
        <v>124</v>
      </c>
      <c r="E127" s="96"/>
      <c r="F127" s="96"/>
      <c r="G127" s="96"/>
      <c r="H127" s="96">
        <v>22932</v>
      </c>
      <c r="I127" s="97"/>
    </row>
    <row r="128" spans="1:16" ht="15" x14ac:dyDescent="0.2">
      <c r="D128" s="94"/>
      <c r="E128" s="98"/>
      <c r="F128" s="98"/>
      <c r="G128" s="98"/>
      <c r="H128" s="121">
        <f>SUBTOTAL(9,H124:H127)</f>
        <v>56332</v>
      </c>
      <c r="I128" s="122"/>
    </row>
  </sheetData>
  <autoFilter ref="A11:P114" xr:uid="{36CD0040-474E-4D75-9BFF-2AFF4949660B}"/>
  <mergeCells count="1">
    <mergeCell ref="B2:H2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C0DE-2018-4BC6-BFE1-3910C6AC8488}">
  <dimension ref="A1:K18"/>
  <sheetViews>
    <sheetView workbookViewId="0">
      <selection activeCell="P19" sqref="P19"/>
    </sheetView>
  </sheetViews>
  <sheetFormatPr defaultRowHeight="16.5" x14ac:dyDescent="0.3"/>
  <cols>
    <col min="1" max="1" width="2.875" style="82" bestFit="1" customWidth="1"/>
    <col min="2" max="2" width="10.125" style="82" bestFit="1" customWidth="1"/>
    <col min="3" max="3" width="8" style="83" customWidth="1"/>
    <col min="4" max="4" width="5.75" style="82" bestFit="1" customWidth="1"/>
    <col min="5" max="5" width="12.375" style="82" hidden="1" customWidth="1"/>
    <col min="6" max="7" width="11.125" style="82" hidden="1" customWidth="1"/>
    <col min="8" max="8" width="11.25" style="82" bestFit="1" customWidth="1"/>
    <col min="9" max="9" width="12.125" style="82" bestFit="1" customWidth="1"/>
    <col min="10" max="10" width="12.75" style="83" bestFit="1" customWidth="1"/>
    <col min="11" max="11" width="11.875" style="83" bestFit="1" customWidth="1"/>
    <col min="12" max="16384" width="9" style="82"/>
  </cols>
  <sheetData>
    <row r="1" spans="1:11" x14ac:dyDescent="0.3">
      <c r="A1" s="172" t="s">
        <v>141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s="132" customFormat="1" ht="33" x14ac:dyDescent="0.2">
      <c r="A2" s="130" t="s">
        <v>139</v>
      </c>
      <c r="B2" s="130" t="s">
        <v>41</v>
      </c>
      <c r="C2" s="130" t="s">
        <v>103</v>
      </c>
      <c r="D2" s="130" t="s">
        <v>71</v>
      </c>
      <c r="E2" s="131" t="s">
        <v>136</v>
      </c>
      <c r="F2" s="131" t="s">
        <v>143</v>
      </c>
      <c r="G2" s="131" t="s">
        <v>133</v>
      </c>
      <c r="H2" s="131" t="s">
        <v>138</v>
      </c>
      <c r="I2" s="131" t="s">
        <v>128</v>
      </c>
      <c r="J2" s="133" t="s">
        <v>140</v>
      </c>
      <c r="K2" s="133" t="s">
        <v>57</v>
      </c>
    </row>
    <row r="3" spans="1:11" x14ac:dyDescent="0.3">
      <c r="A3" s="124">
        <v>1</v>
      </c>
      <c r="B3" s="125" t="s">
        <v>58</v>
      </c>
      <c r="C3" s="126" t="s">
        <v>111</v>
      </c>
      <c r="D3" s="124" t="s">
        <v>125</v>
      </c>
      <c r="E3" s="127">
        <v>45.198999999999998</v>
      </c>
      <c r="F3" s="127">
        <v>0</v>
      </c>
      <c r="G3" s="127">
        <f>E3+F3</f>
        <v>45.198999999999998</v>
      </c>
      <c r="H3" s="128">
        <f>ROUND(G3*10.764,0)</f>
        <v>487</v>
      </c>
      <c r="I3" s="128">
        <f>ROUND(H3*1.1,0)</f>
        <v>536</v>
      </c>
      <c r="J3" s="85">
        <v>24000</v>
      </c>
      <c r="K3" s="85">
        <f>J3*H3</f>
        <v>11688000</v>
      </c>
    </row>
    <row r="4" spans="1:11" x14ac:dyDescent="0.3">
      <c r="A4" s="124">
        <v>2</v>
      </c>
      <c r="B4" s="125" t="s">
        <v>58</v>
      </c>
      <c r="C4" s="126" t="s">
        <v>112</v>
      </c>
      <c r="D4" s="124" t="s">
        <v>125</v>
      </c>
      <c r="E4" s="127">
        <v>42.628</v>
      </c>
      <c r="F4" s="127">
        <v>0</v>
      </c>
      <c r="G4" s="127">
        <f t="shared" ref="G4:G7" si="0">E4+F4</f>
        <v>42.628</v>
      </c>
      <c r="H4" s="128">
        <f t="shared" ref="H4:H7" si="1">ROUND(G4*10.764,0)</f>
        <v>459</v>
      </c>
      <c r="I4" s="128">
        <f t="shared" ref="I4:I7" si="2">ROUND(H4*1.1,0)</f>
        <v>505</v>
      </c>
      <c r="J4" s="85">
        <v>24000</v>
      </c>
      <c r="K4" s="85">
        <f t="shared" ref="K4:K7" si="3">J4*H4</f>
        <v>11016000</v>
      </c>
    </row>
    <row r="5" spans="1:11" x14ac:dyDescent="0.3">
      <c r="A5" s="124">
        <v>3</v>
      </c>
      <c r="B5" s="125" t="s">
        <v>58</v>
      </c>
      <c r="C5" s="126" t="s">
        <v>113</v>
      </c>
      <c r="D5" s="124" t="s">
        <v>125</v>
      </c>
      <c r="E5" s="127">
        <v>41.563000000000002</v>
      </c>
      <c r="F5" s="127">
        <v>0</v>
      </c>
      <c r="G5" s="127">
        <f t="shared" si="0"/>
        <v>41.563000000000002</v>
      </c>
      <c r="H5" s="128">
        <f t="shared" si="1"/>
        <v>447</v>
      </c>
      <c r="I5" s="128">
        <f t="shared" si="2"/>
        <v>492</v>
      </c>
      <c r="J5" s="85">
        <v>24000</v>
      </c>
      <c r="K5" s="85">
        <f t="shared" si="3"/>
        <v>10728000</v>
      </c>
    </row>
    <row r="6" spans="1:11" x14ac:dyDescent="0.3">
      <c r="A6" s="124">
        <v>4</v>
      </c>
      <c r="B6" s="125" t="s">
        <v>58</v>
      </c>
      <c r="C6" s="126" t="s">
        <v>114</v>
      </c>
      <c r="D6" s="124" t="s">
        <v>125</v>
      </c>
      <c r="E6" s="127">
        <v>41.563000000000002</v>
      </c>
      <c r="F6" s="127">
        <v>0</v>
      </c>
      <c r="G6" s="127">
        <f t="shared" si="0"/>
        <v>41.563000000000002</v>
      </c>
      <c r="H6" s="128">
        <f t="shared" si="1"/>
        <v>447</v>
      </c>
      <c r="I6" s="128">
        <f t="shared" si="2"/>
        <v>492</v>
      </c>
      <c r="J6" s="85">
        <v>24000</v>
      </c>
      <c r="K6" s="85">
        <f t="shared" si="3"/>
        <v>10728000</v>
      </c>
    </row>
    <row r="7" spans="1:11" x14ac:dyDescent="0.3">
      <c r="A7" s="124">
        <v>5</v>
      </c>
      <c r="B7" s="125" t="s">
        <v>58</v>
      </c>
      <c r="C7" s="126" t="s">
        <v>115</v>
      </c>
      <c r="D7" s="124" t="s">
        <v>125</v>
      </c>
      <c r="E7" s="127">
        <v>34.018000000000001</v>
      </c>
      <c r="F7" s="127">
        <v>0</v>
      </c>
      <c r="G7" s="127">
        <f t="shared" si="0"/>
        <v>34.018000000000001</v>
      </c>
      <c r="H7" s="128">
        <f t="shared" si="1"/>
        <v>366</v>
      </c>
      <c r="I7" s="128">
        <f t="shared" si="2"/>
        <v>403</v>
      </c>
      <c r="J7" s="85">
        <v>24000</v>
      </c>
      <c r="K7" s="85">
        <f t="shared" si="3"/>
        <v>8784000</v>
      </c>
    </row>
    <row r="8" spans="1:11" x14ac:dyDescent="0.3">
      <c r="A8" s="169" t="s">
        <v>27</v>
      </c>
      <c r="B8" s="170"/>
      <c r="C8" s="170"/>
      <c r="D8" s="171"/>
      <c r="E8" s="129">
        <f>SUM(E3:E7)</f>
        <v>204.97099999999998</v>
      </c>
      <c r="F8" s="129">
        <f t="shared" ref="F8:I8" si="4">SUM(F3:F7)</f>
        <v>0</v>
      </c>
      <c r="G8" s="129">
        <f t="shared" si="4"/>
        <v>204.97099999999998</v>
      </c>
      <c r="H8" s="129">
        <f t="shared" si="4"/>
        <v>2206</v>
      </c>
      <c r="I8" s="129">
        <f t="shared" si="4"/>
        <v>2428</v>
      </c>
      <c r="J8" s="85"/>
      <c r="K8" s="84">
        <f>SUM(K3:K7)</f>
        <v>52944000</v>
      </c>
    </row>
    <row r="11" spans="1:11" x14ac:dyDescent="0.3">
      <c r="A11" s="172" t="s">
        <v>142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ht="33" x14ac:dyDescent="0.3">
      <c r="A12" s="130" t="s">
        <v>139</v>
      </c>
      <c r="B12" s="130" t="s">
        <v>41</v>
      </c>
      <c r="C12" s="130" t="s">
        <v>103</v>
      </c>
      <c r="D12" s="130" t="s">
        <v>71</v>
      </c>
      <c r="E12" s="131" t="s">
        <v>136</v>
      </c>
      <c r="F12" s="131" t="s">
        <v>143</v>
      </c>
      <c r="G12" s="131" t="s">
        <v>133</v>
      </c>
      <c r="H12" s="131" t="s">
        <v>138</v>
      </c>
      <c r="I12" s="131" t="s">
        <v>128</v>
      </c>
      <c r="J12" s="133" t="s">
        <v>140</v>
      </c>
      <c r="K12" s="133" t="s">
        <v>57</v>
      </c>
    </row>
    <row r="13" spans="1:11" x14ac:dyDescent="0.3">
      <c r="A13" s="124">
        <v>1</v>
      </c>
      <c r="B13" s="125" t="s">
        <v>59</v>
      </c>
      <c r="C13" s="126" t="s">
        <v>116</v>
      </c>
      <c r="D13" s="124" t="s">
        <v>126</v>
      </c>
      <c r="E13" s="127">
        <v>41.512</v>
      </c>
      <c r="F13" s="127">
        <v>0</v>
      </c>
      <c r="G13" s="127">
        <f t="shared" ref="G13:G17" si="5">E13+F13</f>
        <v>41.512</v>
      </c>
      <c r="H13" s="128">
        <f t="shared" ref="H13:H17" si="6">ROUND(G13*10.764,0)</f>
        <v>447</v>
      </c>
      <c r="I13" s="128">
        <f t="shared" ref="I13:I17" si="7">ROUND(H13*1.1,0)</f>
        <v>492</v>
      </c>
      <c r="J13" s="85">
        <v>19000</v>
      </c>
      <c r="K13" s="85">
        <f t="shared" ref="K13:K17" si="8">J13*H13</f>
        <v>8493000</v>
      </c>
    </row>
    <row r="14" spans="1:11" x14ac:dyDescent="0.3">
      <c r="A14" s="124">
        <v>2</v>
      </c>
      <c r="B14" s="125" t="s">
        <v>59</v>
      </c>
      <c r="C14" s="126" t="s">
        <v>117</v>
      </c>
      <c r="D14" s="124" t="s">
        <v>126</v>
      </c>
      <c r="E14" s="127">
        <v>39.159999999999997</v>
      </c>
      <c r="F14" s="127">
        <v>0</v>
      </c>
      <c r="G14" s="127">
        <f t="shared" si="5"/>
        <v>39.159999999999997</v>
      </c>
      <c r="H14" s="128">
        <f t="shared" si="6"/>
        <v>422</v>
      </c>
      <c r="I14" s="128">
        <f t="shared" si="7"/>
        <v>464</v>
      </c>
      <c r="J14" s="85">
        <v>19000</v>
      </c>
      <c r="K14" s="85">
        <f t="shared" si="8"/>
        <v>8018000</v>
      </c>
    </row>
    <row r="15" spans="1:11" x14ac:dyDescent="0.3">
      <c r="A15" s="124">
        <v>3</v>
      </c>
      <c r="B15" s="125" t="s">
        <v>59</v>
      </c>
      <c r="C15" s="126" t="s">
        <v>118</v>
      </c>
      <c r="D15" s="124" t="s">
        <v>126</v>
      </c>
      <c r="E15" s="127">
        <v>38.185000000000002</v>
      </c>
      <c r="F15" s="127">
        <v>0</v>
      </c>
      <c r="G15" s="127">
        <f t="shared" si="5"/>
        <v>38.185000000000002</v>
      </c>
      <c r="H15" s="128">
        <f t="shared" si="6"/>
        <v>411</v>
      </c>
      <c r="I15" s="128">
        <f t="shared" si="7"/>
        <v>452</v>
      </c>
      <c r="J15" s="85">
        <v>19000</v>
      </c>
      <c r="K15" s="85">
        <f t="shared" si="8"/>
        <v>7809000</v>
      </c>
    </row>
    <row r="16" spans="1:11" x14ac:dyDescent="0.3">
      <c r="A16" s="124">
        <v>4</v>
      </c>
      <c r="B16" s="125" t="s">
        <v>59</v>
      </c>
      <c r="C16" s="126" t="s">
        <v>119</v>
      </c>
      <c r="D16" s="124" t="s">
        <v>126</v>
      </c>
      <c r="E16" s="127">
        <v>38.185000000000002</v>
      </c>
      <c r="F16" s="127">
        <v>0</v>
      </c>
      <c r="G16" s="127">
        <f t="shared" si="5"/>
        <v>38.185000000000002</v>
      </c>
      <c r="H16" s="128">
        <f t="shared" si="6"/>
        <v>411</v>
      </c>
      <c r="I16" s="128">
        <f t="shared" si="7"/>
        <v>452</v>
      </c>
      <c r="J16" s="85">
        <v>19000</v>
      </c>
      <c r="K16" s="85">
        <f t="shared" si="8"/>
        <v>7809000</v>
      </c>
    </row>
    <row r="17" spans="1:11" x14ac:dyDescent="0.3">
      <c r="A17" s="124">
        <v>5</v>
      </c>
      <c r="B17" s="125" t="s">
        <v>59</v>
      </c>
      <c r="C17" s="126" t="s">
        <v>120</v>
      </c>
      <c r="D17" s="124" t="s">
        <v>126</v>
      </c>
      <c r="E17" s="127">
        <v>46.896000000000001</v>
      </c>
      <c r="F17" s="127">
        <v>0</v>
      </c>
      <c r="G17" s="127">
        <f t="shared" si="5"/>
        <v>46.896000000000001</v>
      </c>
      <c r="H17" s="128">
        <f t="shared" si="6"/>
        <v>505</v>
      </c>
      <c r="I17" s="128">
        <f t="shared" si="7"/>
        <v>556</v>
      </c>
      <c r="J17" s="85">
        <v>19000</v>
      </c>
      <c r="K17" s="85">
        <f t="shared" si="8"/>
        <v>9595000</v>
      </c>
    </row>
    <row r="18" spans="1:11" x14ac:dyDescent="0.3">
      <c r="A18" s="169" t="s">
        <v>27</v>
      </c>
      <c r="B18" s="170"/>
      <c r="C18" s="170"/>
      <c r="D18" s="171"/>
      <c r="E18" s="129">
        <f>SUM(E13:E17)</f>
        <v>203.93799999999999</v>
      </c>
      <c r="F18" s="129">
        <f t="shared" ref="F18:I18" si="9">SUM(F13:F17)</f>
        <v>0</v>
      </c>
      <c r="G18" s="129">
        <f t="shared" si="9"/>
        <v>203.93799999999999</v>
      </c>
      <c r="H18" s="129">
        <f t="shared" si="9"/>
        <v>2196</v>
      </c>
      <c r="I18" s="129">
        <f t="shared" si="9"/>
        <v>2416</v>
      </c>
      <c r="J18" s="85"/>
      <c r="K18" s="84">
        <f>SUM(K13:K17)</f>
        <v>41724000</v>
      </c>
    </row>
  </sheetData>
  <mergeCells count="4">
    <mergeCell ref="A8:D8"/>
    <mergeCell ref="A1:K1"/>
    <mergeCell ref="A18:D18"/>
    <mergeCell ref="A11:K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397B0-BF18-4846-A811-C29433D9ED87}">
  <dimension ref="A1:K82"/>
  <sheetViews>
    <sheetView topLeftCell="A51" workbookViewId="0">
      <selection sqref="A1:K82"/>
    </sheetView>
  </sheetViews>
  <sheetFormatPr defaultRowHeight="14.25" x14ac:dyDescent="0.2"/>
  <cols>
    <col min="1" max="1" width="2.875" bestFit="1" customWidth="1"/>
    <col min="2" max="2" width="7.875" bestFit="1" customWidth="1"/>
    <col min="3" max="3" width="8" bestFit="1" customWidth="1"/>
    <col min="4" max="4" width="6.25" bestFit="1" customWidth="1"/>
    <col min="5" max="5" width="7.625" hidden="1" customWidth="1"/>
    <col min="6" max="7" width="0" hidden="1" customWidth="1"/>
    <col min="10" max="10" width="8.5" bestFit="1" customWidth="1"/>
    <col min="11" max="11" width="12.75" bestFit="1" customWidth="1"/>
  </cols>
  <sheetData>
    <row r="1" spans="1:11" ht="66" x14ac:dyDescent="0.2">
      <c r="A1" s="130" t="s">
        <v>139</v>
      </c>
      <c r="B1" s="130" t="s">
        <v>41</v>
      </c>
      <c r="C1" s="130" t="s">
        <v>103</v>
      </c>
      <c r="D1" s="130" t="s">
        <v>71</v>
      </c>
      <c r="E1" s="131" t="s">
        <v>136</v>
      </c>
      <c r="F1" s="131" t="s">
        <v>137</v>
      </c>
      <c r="G1" s="131" t="s">
        <v>133</v>
      </c>
      <c r="H1" s="131" t="s">
        <v>138</v>
      </c>
      <c r="I1" s="131" t="s">
        <v>128</v>
      </c>
      <c r="J1" s="133" t="s">
        <v>140</v>
      </c>
      <c r="K1" s="133" t="s">
        <v>57</v>
      </c>
    </row>
    <row r="2" spans="1:11" ht="16.5" x14ac:dyDescent="0.3">
      <c r="A2" s="124">
        <v>1</v>
      </c>
      <c r="B2" s="125" t="s">
        <v>63</v>
      </c>
      <c r="C2" s="126">
        <v>501</v>
      </c>
      <c r="D2" s="124" t="s">
        <v>124</v>
      </c>
      <c r="E2" s="127">
        <v>75.141000000000005</v>
      </c>
      <c r="F2" s="127">
        <v>0</v>
      </c>
      <c r="G2" s="127">
        <f t="shared" ref="G2:G56" si="0">E2+F2</f>
        <v>75.141000000000005</v>
      </c>
      <c r="H2" s="128">
        <f t="shared" ref="H2:H56" si="1">ROUND(G2*10.764,0)</f>
        <v>809</v>
      </c>
      <c r="I2" s="128">
        <f t="shared" ref="I2:I56" si="2">ROUND(H2*1.1,0)</f>
        <v>890</v>
      </c>
      <c r="J2" s="85">
        <v>14000</v>
      </c>
      <c r="K2" s="85">
        <f t="shared" ref="K2:K56" si="3">J2*H2</f>
        <v>11326000</v>
      </c>
    </row>
    <row r="3" spans="1:11" ht="16.5" x14ac:dyDescent="0.3">
      <c r="A3" s="124">
        <v>2</v>
      </c>
      <c r="B3" s="125" t="s">
        <v>63</v>
      </c>
      <c r="C3" s="126">
        <v>502</v>
      </c>
      <c r="D3" s="124" t="s">
        <v>124</v>
      </c>
      <c r="E3" s="127">
        <v>75.158000000000001</v>
      </c>
      <c r="F3" s="127">
        <v>0</v>
      </c>
      <c r="G3" s="127">
        <f t="shared" si="0"/>
        <v>75.158000000000001</v>
      </c>
      <c r="H3" s="128">
        <f t="shared" si="1"/>
        <v>809</v>
      </c>
      <c r="I3" s="128">
        <f t="shared" si="2"/>
        <v>890</v>
      </c>
      <c r="J3" s="85">
        <v>14000</v>
      </c>
      <c r="K3" s="85">
        <f t="shared" si="3"/>
        <v>11326000</v>
      </c>
    </row>
    <row r="4" spans="1:11" ht="16.5" x14ac:dyDescent="0.3">
      <c r="A4" s="124">
        <v>3</v>
      </c>
      <c r="B4" s="125" t="s">
        <v>63</v>
      </c>
      <c r="C4" s="126">
        <v>503</v>
      </c>
      <c r="D4" s="124" t="s">
        <v>51</v>
      </c>
      <c r="E4" s="127">
        <v>53.499000000000002</v>
      </c>
      <c r="F4" s="127">
        <v>0</v>
      </c>
      <c r="G4" s="127">
        <f t="shared" si="0"/>
        <v>53.499000000000002</v>
      </c>
      <c r="H4" s="128">
        <f t="shared" si="1"/>
        <v>576</v>
      </c>
      <c r="I4" s="128">
        <f t="shared" si="2"/>
        <v>634</v>
      </c>
      <c r="J4" s="85">
        <v>14000</v>
      </c>
      <c r="K4" s="85">
        <f t="shared" si="3"/>
        <v>8064000</v>
      </c>
    </row>
    <row r="5" spans="1:11" ht="16.5" x14ac:dyDescent="0.3">
      <c r="A5" s="124">
        <v>4</v>
      </c>
      <c r="B5" s="125" t="s">
        <v>63</v>
      </c>
      <c r="C5" s="126">
        <v>504</v>
      </c>
      <c r="D5" s="124" t="s">
        <v>51</v>
      </c>
      <c r="E5" s="127">
        <v>53.954000000000001</v>
      </c>
      <c r="F5" s="127">
        <v>0</v>
      </c>
      <c r="G5" s="127">
        <f t="shared" si="0"/>
        <v>53.954000000000001</v>
      </c>
      <c r="H5" s="128">
        <f t="shared" si="1"/>
        <v>581</v>
      </c>
      <c r="I5" s="128">
        <f t="shared" si="2"/>
        <v>639</v>
      </c>
      <c r="J5" s="85">
        <v>14000</v>
      </c>
      <c r="K5" s="85">
        <f t="shared" si="3"/>
        <v>8134000</v>
      </c>
    </row>
    <row r="6" spans="1:11" ht="16.5" x14ac:dyDescent="0.3">
      <c r="A6" s="124">
        <v>5</v>
      </c>
      <c r="B6" s="125" t="s">
        <v>63</v>
      </c>
      <c r="C6" s="126">
        <v>505</v>
      </c>
      <c r="D6" s="124" t="s">
        <v>51</v>
      </c>
      <c r="E6" s="127">
        <v>53.9</v>
      </c>
      <c r="F6" s="127">
        <v>0</v>
      </c>
      <c r="G6" s="127">
        <f t="shared" si="0"/>
        <v>53.9</v>
      </c>
      <c r="H6" s="128">
        <f t="shared" si="1"/>
        <v>580</v>
      </c>
      <c r="I6" s="128">
        <f t="shared" si="2"/>
        <v>638</v>
      </c>
      <c r="J6" s="85">
        <v>14000</v>
      </c>
      <c r="K6" s="85">
        <f t="shared" si="3"/>
        <v>8120000</v>
      </c>
    </row>
    <row r="7" spans="1:11" ht="16.5" x14ac:dyDescent="0.3">
      <c r="A7" s="124">
        <v>6</v>
      </c>
      <c r="B7" s="125" t="s">
        <v>63</v>
      </c>
      <c r="C7" s="126">
        <v>506</v>
      </c>
      <c r="D7" s="124" t="s">
        <v>51</v>
      </c>
      <c r="E7" s="127">
        <v>53.750999999999998</v>
      </c>
      <c r="F7" s="127">
        <v>0</v>
      </c>
      <c r="G7" s="127">
        <f t="shared" si="0"/>
        <v>53.750999999999998</v>
      </c>
      <c r="H7" s="128">
        <f t="shared" si="1"/>
        <v>579</v>
      </c>
      <c r="I7" s="128">
        <f t="shared" si="2"/>
        <v>637</v>
      </c>
      <c r="J7" s="85">
        <v>14000</v>
      </c>
      <c r="K7" s="85">
        <f t="shared" si="3"/>
        <v>8106000</v>
      </c>
    </row>
    <row r="8" spans="1:11" ht="16.5" x14ac:dyDescent="0.3">
      <c r="A8" s="124">
        <v>7</v>
      </c>
      <c r="B8" s="125" t="s">
        <v>64</v>
      </c>
      <c r="C8" s="126">
        <v>601</v>
      </c>
      <c r="D8" s="124" t="s">
        <v>124</v>
      </c>
      <c r="E8" s="127">
        <v>75.141000000000005</v>
      </c>
      <c r="F8" s="127">
        <v>0</v>
      </c>
      <c r="G8" s="127">
        <f t="shared" si="0"/>
        <v>75.141000000000005</v>
      </c>
      <c r="H8" s="128">
        <f t="shared" si="1"/>
        <v>809</v>
      </c>
      <c r="I8" s="128">
        <f t="shared" si="2"/>
        <v>890</v>
      </c>
      <c r="J8" s="85">
        <v>14000</v>
      </c>
      <c r="K8" s="85">
        <f t="shared" si="3"/>
        <v>11326000</v>
      </c>
    </row>
    <row r="9" spans="1:11" ht="16.5" x14ac:dyDescent="0.3">
      <c r="A9" s="124">
        <v>8</v>
      </c>
      <c r="B9" s="125" t="s">
        <v>64</v>
      </c>
      <c r="C9" s="126">
        <v>602</v>
      </c>
      <c r="D9" s="124" t="s">
        <v>124</v>
      </c>
      <c r="E9" s="127">
        <v>75.158000000000001</v>
      </c>
      <c r="F9" s="127">
        <v>0</v>
      </c>
      <c r="G9" s="127">
        <f t="shared" si="0"/>
        <v>75.158000000000001</v>
      </c>
      <c r="H9" s="128">
        <f t="shared" si="1"/>
        <v>809</v>
      </c>
      <c r="I9" s="128">
        <f t="shared" si="2"/>
        <v>890</v>
      </c>
      <c r="J9" s="85">
        <v>14000</v>
      </c>
      <c r="K9" s="85">
        <f t="shared" si="3"/>
        <v>11326000</v>
      </c>
    </row>
    <row r="10" spans="1:11" ht="16.5" x14ac:dyDescent="0.3">
      <c r="A10" s="124">
        <v>9</v>
      </c>
      <c r="B10" s="125" t="s">
        <v>64</v>
      </c>
      <c r="C10" s="126">
        <v>603</v>
      </c>
      <c r="D10" s="124" t="s">
        <v>51</v>
      </c>
      <c r="E10" s="127">
        <v>53.499000000000002</v>
      </c>
      <c r="F10" s="127">
        <v>0</v>
      </c>
      <c r="G10" s="127">
        <f t="shared" si="0"/>
        <v>53.499000000000002</v>
      </c>
      <c r="H10" s="128">
        <f t="shared" si="1"/>
        <v>576</v>
      </c>
      <c r="I10" s="128">
        <f t="shared" si="2"/>
        <v>634</v>
      </c>
      <c r="J10" s="85">
        <v>14000</v>
      </c>
      <c r="K10" s="85">
        <f t="shared" si="3"/>
        <v>8064000</v>
      </c>
    </row>
    <row r="11" spans="1:11" ht="16.5" x14ac:dyDescent="0.3">
      <c r="A11" s="124">
        <v>10</v>
      </c>
      <c r="B11" s="125" t="s">
        <v>64</v>
      </c>
      <c r="C11" s="126">
        <v>604</v>
      </c>
      <c r="D11" s="124" t="s">
        <v>51</v>
      </c>
      <c r="E11" s="127">
        <v>53.954000000000001</v>
      </c>
      <c r="F11" s="127">
        <v>0</v>
      </c>
      <c r="G11" s="127">
        <f t="shared" si="0"/>
        <v>53.954000000000001</v>
      </c>
      <c r="H11" s="128">
        <f t="shared" si="1"/>
        <v>581</v>
      </c>
      <c r="I11" s="128">
        <f t="shared" si="2"/>
        <v>639</v>
      </c>
      <c r="J11" s="85">
        <v>14000</v>
      </c>
      <c r="K11" s="85">
        <f t="shared" si="3"/>
        <v>8134000</v>
      </c>
    </row>
    <row r="12" spans="1:11" ht="16.5" x14ac:dyDescent="0.3">
      <c r="A12" s="124">
        <v>11</v>
      </c>
      <c r="B12" s="125" t="s">
        <v>64</v>
      </c>
      <c r="C12" s="126">
        <v>605</v>
      </c>
      <c r="D12" s="124" t="s">
        <v>51</v>
      </c>
      <c r="E12" s="127">
        <v>53.9</v>
      </c>
      <c r="F12" s="127">
        <v>0</v>
      </c>
      <c r="G12" s="127">
        <f t="shared" si="0"/>
        <v>53.9</v>
      </c>
      <c r="H12" s="128">
        <f t="shared" si="1"/>
        <v>580</v>
      </c>
      <c r="I12" s="128">
        <f t="shared" si="2"/>
        <v>638</v>
      </c>
      <c r="J12" s="85">
        <v>14000</v>
      </c>
      <c r="K12" s="85">
        <f t="shared" si="3"/>
        <v>8120000</v>
      </c>
    </row>
    <row r="13" spans="1:11" ht="16.5" x14ac:dyDescent="0.3">
      <c r="A13" s="124">
        <v>12</v>
      </c>
      <c r="B13" s="125" t="s">
        <v>64</v>
      </c>
      <c r="C13" s="126">
        <v>606</v>
      </c>
      <c r="D13" s="124" t="s">
        <v>51</v>
      </c>
      <c r="E13" s="127">
        <v>53.750999999999998</v>
      </c>
      <c r="F13" s="127">
        <v>0</v>
      </c>
      <c r="G13" s="127">
        <f t="shared" si="0"/>
        <v>53.750999999999998</v>
      </c>
      <c r="H13" s="128">
        <f t="shared" si="1"/>
        <v>579</v>
      </c>
      <c r="I13" s="128">
        <f t="shared" si="2"/>
        <v>637</v>
      </c>
      <c r="J13" s="85">
        <v>14000</v>
      </c>
      <c r="K13" s="85">
        <f t="shared" si="3"/>
        <v>8106000</v>
      </c>
    </row>
    <row r="14" spans="1:11" ht="16.5" x14ac:dyDescent="0.3">
      <c r="A14" s="124">
        <v>13</v>
      </c>
      <c r="B14" s="125" t="s">
        <v>65</v>
      </c>
      <c r="C14" s="126">
        <v>701</v>
      </c>
      <c r="D14" s="124" t="s">
        <v>124</v>
      </c>
      <c r="E14" s="127">
        <v>75.141000000000005</v>
      </c>
      <c r="F14" s="127">
        <v>0</v>
      </c>
      <c r="G14" s="127">
        <f t="shared" si="0"/>
        <v>75.141000000000005</v>
      </c>
      <c r="H14" s="128">
        <f t="shared" si="1"/>
        <v>809</v>
      </c>
      <c r="I14" s="128">
        <f t="shared" si="2"/>
        <v>890</v>
      </c>
      <c r="J14" s="85">
        <v>14000</v>
      </c>
      <c r="K14" s="85">
        <f t="shared" si="3"/>
        <v>11326000</v>
      </c>
    </row>
    <row r="15" spans="1:11" ht="16.5" x14ac:dyDescent="0.3">
      <c r="A15" s="124">
        <v>14</v>
      </c>
      <c r="B15" s="125" t="s">
        <v>65</v>
      </c>
      <c r="C15" s="126">
        <v>702</v>
      </c>
      <c r="D15" s="124" t="s">
        <v>124</v>
      </c>
      <c r="E15" s="127">
        <v>75.158000000000001</v>
      </c>
      <c r="F15" s="127">
        <v>0</v>
      </c>
      <c r="G15" s="127">
        <f t="shared" si="0"/>
        <v>75.158000000000001</v>
      </c>
      <c r="H15" s="128">
        <f t="shared" si="1"/>
        <v>809</v>
      </c>
      <c r="I15" s="128">
        <f t="shared" si="2"/>
        <v>890</v>
      </c>
      <c r="J15" s="85">
        <v>14000</v>
      </c>
      <c r="K15" s="85">
        <f t="shared" si="3"/>
        <v>11326000</v>
      </c>
    </row>
    <row r="16" spans="1:11" ht="16.5" x14ac:dyDescent="0.3">
      <c r="A16" s="124">
        <v>15</v>
      </c>
      <c r="B16" s="125" t="s">
        <v>65</v>
      </c>
      <c r="C16" s="126">
        <v>703</v>
      </c>
      <c r="D16" s="124" t="s">
        <v>51</v>
      </c>
      <c r="E16" s="127">
        <v>53.499000000000002</v>
      </c>
      <c r="F16" s="127">
        <v>0</v>
      </c>
      <c r="G16" s="127">
        <f t="shared" si="0"/>
        <v>53.499000000000002</v>
      </c>
      <c r="H16" s="128">
        <f t="shared" si="1"/>
        <v>576</v>
      </c>
      <c r="I16" s="128">
        <f t="shared" si="2"/>
        <v>634</v>
      </c>
      <c r="J16" s="85">
        <v>14000</v>
      </c>
      <c r="K16" s="85">
        <f t="shared" si="3"/>
        <v>8064000</v>
      </c>
    </row>
    <row r="17" spans="1:11" ht="16.5" x14ac:dyDescent="0.3">
      <c r="A17" s="124">
        <v>16</v>
      </c>
      <c r="B17" s="125" t="s">
        <v>65</v>
      </c>
      <c r="C17" s="126">
        <v>704</v>
      </c>
      <c r="D17" s="124" t="s">
        <v>51</v>
      </c>
      <c r="E17" s="127">
        <v>53.954000000000001</v>
      </c>
      <c r="F17" s="127">
        <v>0</v>
      </c>
      <c r="G17" s="127">
        <f t="shared" si="0"/>
        <v>53.954000000000001</v>
      </c>
      <c r="H17" s="128">
        <f t="shared" si="1"/>
        <v>581</v>
      </c>
      <c r="I17" s="128">
        <f t="shared" si="2"/>
        <v>639</v>
      </c>
      <c r="J17" s="85">
        <v>14000</v>
      </c>
      <c r="K17" s="85">
        <f t="shared" si="3"/>
        <v>8134000</v>
      </c>
    </row>
    <row r="18" spans="1:11" ht="16.5" x14ac:dyDescent="0.3">
      <c r="A18" s="124">
        <v>17</v>
      </c>
      <c r="B18" s="125" t="s">
        <v>65</v>
      </c>
      <c r="C18" s="126">
        <v>705</v>
      </c>
      <c r="D18" s="124" t="s">
        <v>51</v>
      </c>
      <c r="E18" s="127">
        <v>53.9</v>
      </c>
      <c r="F18" s="127">
        <v>0</v>
      </c>
      <c r="G18" s="127">
        <f t="shared" si="0"/>
        <v>53.9</v>
      </c>
      <c r="H18" s="128">
        <f t="shared" si="1"/>
        <v>580</v>
      </c>
      <c r="I18" s="128">
        <f t="shared" si="2"/>
        <v>638</v>
      </c>
      <c r="J18" s="85">
        <v>14000</v>
      </c>
      <c r="K18" s="85">
        <f t="shared" si="3"/>
        <v>8120000</v>
      </c>
    </row>
    <row r="19" spans="1:11" ht="16.5" x14ac:dyDescent="0.3">
      <c r="A19" s="124">
        <v>18</v>
      </c>
      <c r="B19" s="125" t="s">
        <v>65</v>
      </c>
      <c r="C19" s="126">
        <v>706</v>
      </c>
      <c r="D19" s="124" t="s">
        <v>51</v>
      </c>
      <c r="E19" s="127">
        <v>53.750999999999998</v>
      </c>
      <c r="F19" s="127">
        <v>0</v>
      </c>
      <c r="G19" s="127">
        <f t="shared" si="0"/>
        <v>53.750999999999998</v>
      </c>
      <c r="H19" s="128">
        <f t="shared" si="1"/>
        <v>579</v>
      </c>
      <c r="I19" s="128">
        <f t="shared" si="2"/>
        <v>637</v>
      </c>
      <c r="J19" s="85">
        <v>14000</v>
      </c>
      <c r="K19" s="85">
        <f t="shared" si="3"/>
        <v>8106000</v>
      </c>
    </row>
    <row r="20" spans="1:11" ht="16.5" x14ac:dyDescent="0.3">
      <c r="A20" s="124">
        <v>19</v>
      </c>
      <c r="B20" s="125" t="s">
        <v>66</v>
      </c>
      <c r="C20" s="126">
        <v>801</v>
      </c>
      <c r="D20" s="124" t="s">
        <v>124</v>
      </c>
      <c r="E20" s="127">
        <v>75.141000000000005</v>
      </c>
      <c r="F20" s="127">
        <v>0</v>
      </c>
      <c r="G20" s="127">
        <f t="shared" si="0"/>
        <v>75.141000000000005</v>
      </c>
      <c r="H20" s="128">
        <f t="shared" si="1"/>
        <v>809</v>
      </c>
      <c r="I20" s="128">
        <f t="shared" si="2"/>
        <v>890</v>
      </c>
      <c r="J20" s="85">
        <v>14000</v>
      </c>
      <c r="K20" s="85">
        <f t="shared" si="3"/>
        <v>11326000</v>
      </c>
    </row>
    <row r="21" spans="1:11" ht="16.5" x14ac:dyDescent="0.3">
      <c r="A21" s="124">
        <v>20</v>
      </c>
      <c r="B21" s="125" t="s">
        <v>66</v>
      </c>
      <c r="C21" s="126">
        <v>802</v>
      </c>
      <c r="D21" s="124" t="s">
        <v>124</v>
      </c>
      <c r="E21" s="127">
        <v>75.158000000000001</v>
      </c>
      <c r="F21" s="127">
        <v>0</v>
      </c>
      <c r="G21" s="127">
        <f t="shared" si="0"/>
        <v>75.158000000000001</v>
      </c>
      <c r="H21" s="128">
        <f t="shared" si="1"/>
        <v>809</v>
      </c>
      <c r="I21" s="128">
        <f t="shared" si="2"/>
        <v>890</v>
      </c>
      <c r="J21" s="85">
        <v>14000</v>
      </c>
      <c r="K21" s="85">
        <f t="shared" si="3"/>
        <v>11326000</v>
      </c>
    </row>
    <row r="22" spans="1:11" ht="16.5" x14ac:dyDescent="0.3">
      <c r="A22" s="124">
        <v>21</v>
      </c>
      <c r="B22" s="125" t="s">
        <v>66</v>
      </c>
      <c r="C22" s="126">
        <v>803</v>
      </c>
      <c r="D22" s="124" t="s">
        <v>51</v>
      </c>
      <c r="E22" s="127">
        <v>53.499000000000002</v>
      </c>
      <c r="F22" s="127">
        <v>0</v>
      </c>
      <c r="G22" s="127">
        <f t="shared" si="0"/>
        <v>53.499000000000002</v>
      </c>
      <c r="H22" s="128">
        <f t="shared" si="1"/>
        <v>576</v>
      </c>
      <c r="I22" s="128">
        <f t="shared" si="2"/>
        <v>634</v>
      </c>
      <c r="J22" s="85">
        <v>14000</v>
      </c>
      <c r="K22" s="85">
        <f t="shared" si="3"/>
        <v>8064000</v>
      </c>
    </row>
    <row r="23" spans="1:11" ht="16.5" x14ac:dyDescent="0.3">
      <c r="A23" s="124">
        <v>22</v>
      </c>
      <c r="B23" s="125" t="s">
        <v>66</v>
      </c>
      <c r="C23" s="126">
        <v>804</v>
      </c>
      <c r="D23" s="124" t="s">
        <v>51</v>
      </c>
      <c r="E23" s="127">
        <v>53.954000000000001</v>
      </c>
      <c r="F23" s="127">
        <v>0</v>
      </c>
      <c r="G23" s="127">
        <f t="shared" si="0"/>
        <v>53.954000000000001</v>
      </c>
      <c r="H23" s="128">
        <f t="shared" si="1"/>
        <v>581</v>
      </c>
      <c r="I23" s="128">
        <f t="shared" si="2"/>
        <v>639</v>
      </c>
      <c r="J23" s="85">
        <v>14000</v>
      </c>
      <c r="K23" s="85">
        <f t="shared" si="3"/>
        <v>8134000</v>
      </c>
    </row>
    <row r="24" spans="1:11" ht="16.5" x14ac:dyDescent="0.3">
      <c r="A24" s="124">
        <v>23</v>
      </c>
      <c r="B24" s="125" t="s">
        <v>66</v>
      </c>
      <c r="C24" s="126">
        <v>805</v>
      </c>
      <c r="D24" s="124" t="s">
        <v>51</v>
      </c>
      <c r="E24" s="127">
        <v>53.9</v>
      </c>
      <c r="F24" s="127">
        <v>0</v>
      </c>
      <c r="G24" s="127">
        <f t="shared" si="0"/>
        <v>53.9</v>
      </c>
      <c r="H24" s="128">
        <f t="shared" si="1"/>
        <v>580</v>
      </c>
      <c r="I24" s="128">
        <f t="shared" si="2"/>
        <v>638</v>
      </c>
      <c r="J24" s="85">
        <v>14000</v>
      </c>
      <c r="K24" s="85">
        <f t="shared" si="3"/>
        <v>8120000</v>
      </c>
    </row>
    <row r="25" spans="1:11" ht="16.5" x14ac:dyDescent="0.3">
      <c r="A25" s="124">
        <v>24</v>
      </c>
      <c r="B25" s="125" t="s">
        <v>66</v>
      </c>
      <c r="C25" s="126">
        <v>806</v>
      </c>
      <c r="D25" s="124" t="s">
        <v>51</v>
      </c>
      <c r="E25" s="127">
        <v>53.750999999999998</v>
      </c>
      <c r="F25" s="127">
        <v>0</v>
      </c>
      <c r="G25" s="127">
        <f t="shared" si="0"/>
        <v>53.750999999999998</v>
      </c>
      <c r="H25" s="128">
        <f t="shared" si="1"/>
        <v>579</v>
      </c>
      <c r="I25" s="128">
        <f t="shared" si="2"/>
        <v>637</v>
      </c>
      <c r="J25" s="85">
        <v>14000</v>
      </c>
      <c r="K25" s="85">
        <f t="shared" si="3"/>
        <v>8106000</v>
      </c>
    </row>
    <row r="26" spans="1:11" ht="16.5" x14ac:dyDescent="0.3">
      <c r="A26" s="124">
        <v>25</v>
      </c>
      <c r="B26" s="125" t="s">
        <v>67</v>
      </c>
      <c r="C26" s="126">
        <v>901</v>
      </c>
      <c r="D26" s="124" t="s">
        <v>124</v>
      </c>
      <c r="E26" s="127">
        <v>75.141000000000005</v>
      </c>
      <c r="F26" s="127">
        <v>0</v>
      </c>
      <c r="G26" s="127">
        <f t="shared" si="0"/>
        <v>75.141000000000005</v>
      </c>
      <c r="H26" s="128">
        <f t="shared" si="1"/>
        <v>809</v>
      </c>
      <c r="I26" s="128">
        <f t="shared" si="2"/>
        <v>890</v>
      </c>
      <c r="J26" s="85">
        <v>14000</v>
      </c>
      <c r="K26" s="85">
        <f t="shared" si="3"/>
        <v>11326000</v>
      </c>
    </row>
    <row r="27" spans="1:11" ht="16.5" x14ac:dyDescent="0.3">
      <c r="A27" s="124">
        <v>26</v>
      </c>
      <c r="B27" s="125" t="s">
        <v>67</v>
      </c>
      <c r="C27" s="126">
        <v>902</v>
      </c>
      <c r="D27" s="124" t="s">
        <v>124</v>
      </c>
      <c r="E27" s="127">
        <v>75.158000000000001</v>
      </c>
      <c r="F27" s="127">
        <v>0</v>
      </c>
      <c r="G27" s="127">
        <f t="shared" si="0"/>
        <v>75.158000000000001</v>
      </c>
      <c r="H27" s="128">
        <f t="shared" si="1"/>
        <v>809</v>
      </c>
      <c r="I27" s="128">
        <f t="shared" si="2"/>
        <v>890</v>
      </c>
      <c r="J27" s="85">
        <v>14000</v>
      </c>
      <c r="K27" s="85">
        <f t="shared" si="3"/>
        <v>11326000</v>
      </c>
    </row>
    <row r="28" spans="1:11" ht="16.5" x14ac:dyDescent="0.3">
      <c r="A28" s="124">
        <v>27</v>
      </c>
      <c r="B28" s="125" t="s">
        <v>67</v>
      </c>
      <c r="C28" s="126">
        <v>903</v>
      </c>
      <c r="D28" s="124" t="s">
        <v>51</v>
      </c>
      <c r="E28" s="127">
        <v>53.499000000000002</v>
      </c>
      <c r="F28" s="127">
        <v>0</v>
      </c>
      <c r="G28" s="127">
        <f t="shared" si="0"/>
        <v>53.499000000000002</v>
      </c>
      <c r="H28" s="128">
        <f t="shared" si="1"/>
        <v>576</v>
      </c>
      <c r="I28" s="128">
        <f t="shared" si="2"/>
        <v>634</v>
      </c>
      <c r="J28" s="85">
        <v>14000</v>
      </c>
      <c r="K28" s="85">
        <f t="shared" si="3"/>
        <v>8064000</v>
      </c>
    </row>
    <row r="29" spans="1:11" ht="16.5" x14ac:dyDescent="0.3">
      <c r="A29" s="124">
        <v>28</v>
      </c>
      <c r="B29" s="125" t="s">
        <v>67</v>
      </c>
      <c r="C29" s="126">
        <v>904</v>
      </c>
      <c r="D29" s="124" t="s">
        <v>51</v>
      </c>
      <c r="E29" s="127">
        <v>53.954000000000001</v>
      </c>
      <c r="F29" s="127">
        <v>0</v>
      </c>
      <c r="G29" s="127">
        <f t="shared" si="0"/>
        <v>53.954000000000001</v>
      </c>
      <c r="H29" s="128">
        <f t="shared" si="1"/>
        <v>581</v>
      </c>
      <c r="I29" s="128">
        <f t="shared" si="2"/>
        <v>639</v>
      </c>
      <c r="J29" s="85">
        <v>14000</v>
      </c>
      <c r="K29" s="85">
        <f t="shared" si="3"/>
        <v>8134000</v>
      </c>
    </row>
    <row r="30" spans="1:11" ht="16.5" x14ac:dyDescent="0.3">
      <c r="A30" s="124">
        <v>29</v>
      </c>
      <c r="B30" s="125" t="s">
        <v>67</v>
      </c>
      <c r="C30" s="126">
        <v>905</v>
      </c>
      <c r="D30" s="124" t="s">
        <v>51</v>
      </c>
      <c r="E30" s="127">
        <v>53.9</v>
      </c>
      <c r="F30" s="127">
        <v>0</v>
      </c>
      <c r="G30" s="127">
        <f t="shared" si="0"/>
        <v>53.9</v>
      </c>
      <c r="H30" s="128">
        <f t="shared" si="1"/>
        <v>580</v>
      </c>
      <c r="I30" s="128">
        <f t="shared" si="2"/>
        <v>638</v>
      </c>
      <c r="J30" s="85">
        <v>14000</v>
      </c>
      <c r="K30" s="85">
        <f t="shared" si="3"/>
        <v>8120000</v>
      </c>
    </row>
    <row r="31" spans="1:11" ht="16.5" x14ac:dyDescent="0.3">
      <c r="A31" s="124">
        <v>30</v>
      </c>
      <c r="B31" s="125" t="s">
        <v>67</v>
      </c>
      <c r="C31" s="126">
        <v>906</v>
      </c>
      <c r="D31" s="124" t="s">
        <v>51</v>
      </c>
      <c r="E31" s="127">
        <v>53.750999999999998</v>
      </c>
      <c r="F31" s="127">
        <v>0</v>
      </c>
      <c r="G31" s="127">
        <f t="shared" si="0"/>
        <v>53.750999999999998</v>
      </c>
      <c r="H31" s="128">
        <f t="shared" si="1"/>
        <v>579</v>
      </c>
      <c r="I31" s="128">
        <f t="shared" si="2"/>
        <v>637</v>
      </c>
      <c r="J31" s="85">
        <v>14000</v>
      </c>
      <c r="K31" s="85">
        <f t="shared" si="3"/>
        <v>8106000</v>
      </c>
    </row>
    <row r="32" spans="1:11" ht="16.5" x14ac:dyDescent="0.3">
      <c r="A32" s="124">
        <v>31</v>
      </c>
      <c r="B32" s="125" t="s">
        <v>68</v>
      </c>
      <c r="C32" s="126">
        <v>1001</v>
      </c>
      <c r="D32" s="124" t="s">
        <v>124</v>
      </c>
      <c r="E32" s="127">
        <v>75.141000000000005</v>
      </c>
      <c r="F32" s="127">
        <v>0</v>
      </c>
      <c r="G32" s="127">
        <f t="shared" si="0"/>
        <v>75.141000000000005</v>
      </c>
      <c r="H32" s="128">
        <f t="shared" si="1"/>
        <v>809</v>
      </c>
      <c r="I32" s="128">
        <f t="shared" si="2"/>
        <v>890</v>
      </c>
      <c r="J32" s="85">
        <v>14000</v>
      </c>
      <c r="K32" s="85">
        <f t="shared" si="3"/>
        <v>11326000</v>
      </c>
    </row>
    <row r="33" spans="1:11" ht="16.5" x14ac:dyDescent="0.3">
      <c r="A33" s="124">
        <v>32</v>
      </c>
      <c r="B33" s="125" t="s">
        <v>68</v>
      </c>
      <c r="C33" s="126">
        <v>1002</v>
      </c>
      <c r="D33" s="124" t="s">
        <v>124</v>
      </c>
      <c r="E33" s="127">
        <v>75.158000000000001</v>
      </c>
      <c r="F33" s="127">
        <v>0</v>
      </c>
      <c r="G33" s="127">
        <f t="shared" si="0"/>
        <v>75.158000000000001</v>
      </c>
      <c r="H33" s="128">
        <f t="shared" si="1"/>
        <v>809</v>
      </c>
      <c r="I33" s="128">
        <f t="shared" si="2"/>
        <v>890</v>
      </c>
      <c r="J33" s="85">
        <v>14000</v>
      </c>
      <c r="K33" s="85">
        <f t="shared" si="3"/>
        <v>11326000</v>
      </c>
    </row>
    <row r="34" spans="1:11" ht="16.5" x14ac:dyDescent="0.3">
      <c r="A34" s="124">
        <v>33</v>
      </c>
      <c r="B34" s="125" t="s">
        <v>68</v>
      </c>
      <c r="C34" s="126">
        <v>1003</v>
      </c>
      <c r="D34" s="124" t="s">
        <v>51</v>
      </c>
      <c r="E34" s="127">
        <v>53.499000000000002</v>
      </c>
      <c r="F34" s="127">
        <v>0</v>
      </c>
      <c r="G34" s="127">
        <f t="shared" si="0"/>
        <v>53.499000000000002</v>
      </c>
      <c r="H34" s="128">
        <f t="shared" si="1"/>
        <v>576</v>
      </c>
      <c r="I34" s="128">
        <f t="shared" si="2"/>
        <v>634</v>
      </c>
      <c r="J34" s="85">
        <v>14000</v>
      </c>
      <c r="K34" s="85">
        <f t="shared" si="3"/>
        <v>8064000</v>
      </c>
    </row>
    <row r="35" spans="1:11" ht="16.5" x14ac:dyDescent="0.3">
      <c r="A35" s="124">
        <v>34</v>
      </c>
      <c r="B35" s="125" t="s">
        <v>68</v>
      </c>
      <c r="C35" s="126">
        <v>1004</v>
      </c>
      <c r="D35" s="124" t="s">
        <v>51</v>
      </c>
      <c r="E35" s="127">
        <v>53.954000000000001</v>
      </c>
      <c r="F35" s="127">
        <v>0</v>
      </c>
      <c r="G35" s="127">
        <f t="shared" si="0"/>
        <v>53.954000000000001</v>
      </c>
      <c r="H35" s="128">
        <f t="shared" si="1"/>
        <v>581</v>
      </c>
      <c r="I35" s="128">
        <f t="shared" si="2"/>
        <v>639</v>
      </c>
      <c r="J35" s="85">
        <v>14000</v>
      </c>
      <c r="K35" s="85">
        <f t="shared" si="3"/>
        <v>8134000</v>
      </c>
    </row>
    <row r="36" spans="1:11" ht="16.5" x14ac:dyDescent="0.3">
      <c r="A36" s="124">
        <v>35</v>
      </c>
      <c r="B36" s="125" t="s">
        <v>68</v>
      </c>
      <c r="C36" s="126">
        <v>1005</v>
      </c>
      <c r="D36" s="124" t="s">
        <v>51</v>
      </c>
      <c r="E36" s="127">
        <v>53.9</v>
      </c>
      <c r="F36" s="127">
        <v>0</v>
      </c>
      <c r="G36" s="127">
        <f t="shared" si="0"/>
        <v>53.9</v>
      </c>
      <c r="H36" s="128">
        <f t="shared" si="1"/>
        <v>580</v>
      </c>
      <c r="I36" s="128">
        <f t="shared" si="2"/>
        <v>638</v>
      </c>
      <c r="J36" s="85">
        <v>14000</v>
      </c>
      <c r="K36" s="85">
        <f t="shared" si="3"/>
        <v>8120000</v>
      </c>
    </row>
    <row r="37" spans="1:11" ht="16.5" x14ac:dyDescent="0.3">
      <c r="A37" s="124">
        <v>36</v>
      </c>
      <c r="B37" s="125" t="s">
        <v>68</v>
      </c>
      <c r="C37" s="126">
        <v>1006</v>
      </c>
      <c r="D37" s="124" t="s">
        <v>51</v>
      </c>
      <c r="E37" s="127">
        <v>53.750999999999998</v>
      </c>
      <c r="F37" s="127">
        <v>0</v>
      </c>
      <c r="G37" s="127">
        <f t="shared" si="0"/>
        <v>53.750999999999998</v>
      </c>
      <c r="H37" s="128">
        <f t="shared" si="1"/>
        <v>579</v>
      </c>
      <c r="I37" s="128">
        <f t="shared" si="2"/>
        <v>637</v>
      </c>
      <c r="J37" s="85">
        <v>14000</v>
      </c>
      <c r="K37" s="85">
        <f t="shared" si="3"/>
        <v>8106000</v>
      </c>
    </row>
    <row r="38" spans="1:11" ht="16.5" x14ac:dyDescent="0.3">
      <c r="A38" s="124">
        <v>37</v>
      </c>
      <c r="B38" s="125" t="s">
        <v>69</v>
      </c>
      <c r="C38" s="126">
        <v>1101</v>
      </c>
      <c r="D38" s="124" t="s">
        <v>124</v>
      </c>
      <c r="E38" s="127">
        <v>75.141000000000005</v>
      </c>
      <c r="F38" s="127">
        <v>0</v>
      </c>
      <c r="G38" s="127">
        <f t="shared" si="0"/>
        <v>75.141000000000005</v>
      </c>
      <c r="H38" s="128">
        <f t="shared" si="1"/>
        <v>809</v>
      </c>
      <c r="I38" s="128">
        <f t="shared" si="2"/>
        <v>890</v>
      </c>
      <c r="J38" s="85">
        <v>14000</v>
      </c>
      <c r="K38" s="85">
        <f t="shared" si="3"/>
        <v>11326000</v>
      </c>
    </row>
    <row r="39" spans="1:11" ht="16.5" x14ac:dyDescent="0.3">
      <c r="A39" s="124">
        <v>38</v>
      </c>
      <c r="B39" s="125" t="s">
        <v>69</v>
      </c>
      <c r="C39" s="126">
        <v>1102</v>
      </c>
      <c r="D39" s="124" t="s">
        <v>124</v>
      </c>
      <c r="E39" s="127">
        <v>75.158000000000001</v>
      </c>
      <c r="F39" s="127">
        <v>0</v>
      </c>
      <c r="G39" s="127">
        <f t="shared" si="0"/>
        <v>75.158000000000001</v>
      </c>
      <c r="H39" s="128">
        <f t="shared" si="1"/>
        <v>809</v>
      </c>
      <c r="I39" s="128">
        <f t="shared" si="2"/>
        <v>890</v>
      </c>
      <c r="J39" s="85">
        <v>14000</v>
      </c>
      <c r="K39" s="85">
        <f t="shared" si="3"/>
        <v>11326000</v>
      </c>
    </row>
    <row r="40" spans="1:11" ht="16.5" x14ac:dyDescent="0.3">
      <c r="A40" s="124">
        <v>39</v>
      </c>
      <c r="B40" s="125" t="s">
        <v>69</v>
      </c>
      <c r="C40" s="126">
        <v>1103</v>
      </c>
      <c r="D40" s="124" t="s">
        <v>51</v>
      </c>
      <c r="E40" s="127">
        <v>53.499000000000002</v>
      </c>
      <c r="F40" s="127">
        <v>0</v>
      </c>
      <c r="G40" s="127">
        <f t="shared" si="0"/>
        <v>53.499000000000002</v>
      </c>
      <c r="H40" s="128">
        <f t="shared" si="1"/>
        <v>576</v>
      </c>
      <c r="I40" s="128">
        <f t="shared" si="2"/>
        <v>634</v>
      </c>
      <c r="J40" s="85">
        <v>14000</v>
      </c>
      <c r="K40" s="85">
        <f t="shared" si="3"/>
        <v>8064000</v>
      </c>
    </row>
    <row r="41" spans="1:11" ht="16.5" x14ac:dyDescent="0.3">
      <c r="A41" s="124">
        <v>40</v>
      </c>
      <c r="B41" s="125" t="s">
        <v>69</v>
      </c>
      <c r="C41" s="126">
        <v>1104</v>
      </c>
      <c r="D41" s="124" t="s">
        <v>51</v>
      </c>
      <c r="E41" s="127">
        <v>53.954000000000001</v>
      </c>
      <c r="F41" s="127">
        <v>0</v>
      </c>
      <c r="G41" s="127">
        <f t="shared" si="0"/>
        <v>53.954000000000001</v>
      </c>
      <c r="H41" s="128">
        <f t="shared" si="1"/>
        <v>581</v>
      </c>
      <c r="I41" s="128">
        <f t="shared" si="2"/>
        <v>639</v>
      </c>
      <c r="J41" s="85">
        <v>14000</v>
      </c>
      <c r="K41" s="85">
        <f t="shared" si="3"/>
        <v>8134000</v>
      </c>
    </row>
    <row r="42" spans="1:11" ht="16.5" x14ac:dyDescent="0.3">
      <c r="A42" s="124">
        <v>41</v>
      </c>
      <c r="B42" s="125" t="s">
        <v>69</v>
      </c>
      <c r="C42" s="126">
        <v>1105</v>
      </c>
      <c r="D42" s="124" t="s">
        <v>51</v>
      </c>
      <c r="E42" s="127">
        <v>53.9</v>
      </c>
      <c r="F42" s="127">
        <v>0</v>
      </c>
      <c r="G42" s="127">
        <f t="shared" si="0"/>
        <v>53.9</v>
      </c>
      <c r="H42" s="128">
        <f t="shared" si="1"/>
        <v>580</v>
      </c>
      <c r="I42" s="128">
        <f t="shared" si="2"/>
        <v>638</v>
      </c>
      <c r="J42" s="85">
        <v>14000</v>
      </c>
      <c r="K42" s="85">
        <f t="shared" si="3"/>
        <v>8120000</v>
      </c>
    </row>
    <row r="43" spans="1:11" ht="16.5" x14ac:dyDescent="0.3">
      <c r="A43" s="124">
        <v>42</v>
      </c>
      <c r="B43" s="125" t="s">
        <v>69</v>
      </c>
      <c r="C43" s="126">
        <v>1106</v>
      </c>
      <c r="D43" s="124" t="s">
        <v>51</v>
      </c>
      <c r="E43" s="127">
        <v>53.750999999999998</v>
      </c>
      <c r="F43" s="127">
        <v>0</v>
      </c>
      <c r="G43" s="127">
        <f t="shared" si="0"/>
        <v>53.750999999999998</v>
      </c>
      <c r="H43" s="128">
        <f t="shared" si="1"/>
        <v>579</v>
      </c>
      <c r="I43" s="128">
        <f t="shared" si="2"/>
        <v>637</v>
      </c>
      <c r="J43" s="85">
        <v>14000</v>
      </c>
      <c r="K43" s="85">
        <f t="shared" si="3"/>
        <v>8106000</v>
      </c>
    </row>
    <row r="44" spans="1:11" ht="16.5" x14ac:dyDescent="0.3">
      <c r="A44" s="124">
        <v>43</v>
      </c>
      <c r="B44" s="125" t="s">
        <v>70</v>
      </c>
      <c r="C44" s="126">
        <v>1201</v>
      </c>
      <c r="D44" s="124" t="s">
        <v>124</v>
      </c>
      <c r="E44" s="127">
        <v>75.141000000000005</v>
      </c>
      <c r="F44" s="127">
        <v>0</v>
      </c>
      <c r="G44" s="127">
        <f t="shared" si="0"/>
        <v>75.141000000000005</v>
      </c>
      <c r="H44" s="128">
        <f t="shared" si="1"/>
        <v>809</v>
      </c>
      <c r="I44" s="128">
        <f t="shared" si="2"/>
        <v>890</v>
      </c>
      <c r="J44" s="85">
        <v>14000</v>
      </c>
      <c r="K44" s="85">
        <f t="shared" si="3"/>
        <v>11326000</v>
      </c>
    </row>
    <row r="45" spans="1:11" ht="16.5" x14ac:dyDescent="0.3">
      <c r="A45" s="124">
        <v>44</v>
      </c>
      <c r="B45" s="125" t="s">
        <v>70</v>
      </c>
      <c r="C45" s="126">
        <v>1202</v>
      </c>
      <c r="D45" s="124" t="s">
        <v>124</v>
      </c>
      <c r="E45" s="127">
        <v>75.158000000000001</v>
      </c>
      <c r="F45" s="127">
        <v>0</v>
      </c>
      <c r="G45" s="127">
        <f t="shared" si="0"/>
        <v>75.158000000000001</v>
      </c>
      <c r="H45" s="128">
        <f t="shared" si="1"/>
        <v>809</v>
      </c>
      <c r="I45" s="128">
        <f t="shared" si="2"/>
        <v>890</v>
      </c>
      <c r="J45" s="85">
        <v>14000</v>
      </c>
      <c r="K45" s="85">
        <f t="shared" si="3"/>
        <v>11326000</v>
      </c>
    </row>
    <row r="46" spans="1:11" ht="16.5" x14ac:dyDescent="0.3">
      <c r="A46" s="124">
        <v>45</v>
      </c>
      <c r="B46" s="125" t="s">
        <v>70</v>
      </c>
      <c r="C46" s="126">
        <v>1203</v>
      </c>
      <c r="D46" s="124" t="s">
        <v>51</v>
      </c>
      <c r="E46" s="127">
        <v>53.499000000000002</v>
      </c>
      <c r="F46" s="127">
        <v>0</v>
      </c>
      <c r="G46" s="127">
        <f t="shared" si="0"/>
        <v>53.499000000000002</v>
      </c>
      <c r="H46" s="128">
        <f t="shared" si="1"/>
        <v>576</v>
      </c>
      <c r="I46" s="128">
        <f t="shared" si="2"/>
        <v>634</v>
      </c>
      <c r="J46" s="85">
        <v>14000</v>
      </c>
      <c r="K46" s="85">
        <f t="shared" si="3"/>
        <v>8064000</v>
      </c>
    </row>
    <row r="47" spans="1:11" ht="16.5" x14ac:dyDescent="0.3">
      <c r="A47" s="124">
        <v>46</v>
      </c>
      <c r="B47" s="125" t="s">
        <v>70</v>
      </c>
      <c r="C47" s="126">
        <v>1204</v>
      </c>
      <c r="D47" s="124" t="s">
        <v>51</v>
      </c>
      <c r="E47" s="127">
        <v>53.954000000000001</v>
      </c>
      <c r="F47" s="127">
        <v>0</v>
      </c>
      <c r="G47" s="127">
        <f t="shared" si="0"/>
        <v>53.954000000000001</v>
      </c>
      <c r="H47" s="128">
        <f t="shared" si="1"/>
        <v>581</v>
      </c>
      <c r="I47" s="128">
        <f t="shared" si="2"/>
        <v>639</v>
      </c>
      <c r="J47" s="85">
        <v>14000</v>
      </c>
      <c r="K47" s="85">
        <f t="shared" si="3"/>
        <v>8134000</v>
      </c>
    </row>
    <row r="48" spans="1:11" ht="16.5" x14ac:dyDescent="0.3">
      <c r="A48" s="124">
        <v>47</v>
      </c>
      <c r="B48" s="125" t="s">
        <v>70</v>
      </c>
      <c r="C48" s="126">
        <v>1205</v>
      </c>
      <c r="D48" s="124" t="s">
        <v>51</v>
      </c>
      <c r="E48" s="127">
        <v>53.9</v>
      </c>
      <c r="F48" s="127">
        <v>0</v>
      </c>
      <c r="G48" s="127">
        <f t="shared" si="0"/>
        <v>53.9</v>
      </c>
      <c r="H48" s="128">
        <f t="shared" si="1"/>
        <v>580</v>
      </c>
      <c r="I48" s="128">
        <f t="shared" si="2"/>
        <v>638</v>
      </c>
      <c r="J48" s="85">
        <v>14000</v>
      </c>
      <c r="K48" s="85">
        <f t="shared" si="3"/>
        <v>8120000</v>
      </c>
    </row>
    <row r="49" spans="1:11" ht="16.5" x14ac:dyDescent="0.3">
      <c r="A49" s="124">
        <v>48</v>
      </c>
      <c r="B49" s="125" t="s">
        <v>70</v>
      </c>
      <c r="C49" s="126">
        <v>1206</v>
      </c>
      <c r="D49" s="124" t="s">
        <v>51</v>
      </c>
      <c r="E49" s="127">
        <v>53.750999999999998</v>
      </c>
      <c r="F49" s="127">
        <v>0</v>
      </c>
      <c r="G49" s="127">
        <f t="shared" si="0"/>
        <v>53.750999999999998</v>
      </c>
      <c r="H49" s="128">
        <f t="shared" si="1"/>
        <v>579</v>
      </c>
      <c r="I49" s="128">
        <f t="shared" si="2"/>
        <v>637</v>
      </c>
      <c r="J49" s="85">
        <v>14000</v>
      </c>
      <c r="K49" s="85">
        <f t="shared" si="3"/>
        <v>8106000</v>
      </c>
    </row>
    <row r="50" spans="1:11" ht="16.5" x14ac:dyDescent="0.3">
      <c r="A50" s="124">
        <v>49</v>
      </c>
      <c r="B50" s="125" t="s">
        <v>88</v>
      </c>
      <c r="C50" s="126">
        <v>1301</v>
      </c>
      <c r="D50" s="124" t="s">
        <v>124</v>
      </c>
      <c r="E50" s="127">
        <v>75.141000000000005</v>
      </c>
      <c r="F50" s="127">
        <v>0</v>
      </c>
      <c r="G50" s="127">
        <f t="shared" si="0"/>
        <v>75.141000000000005</v>
      </c>
      <c r="H50" s="128">
        <f t="shared" si="1"/>
        <v>809</v>
      </c>
      <c r="I50" s="128">
        <f t="shared" si="2"/>
        <v>890</v>
      </c>
      <c r="J50" s="85">
        <v>14000</v>
      </c>
      <c r="K50" s="85">
        <f t="shared" si="3"/>
        <v>11326000</v>
      </c>
    </row>
    <row r="51" spans="1:11" ht="16.5" x14ac:dyDescent="0.3">
      <c r="A51" s="124">
        <v>50</v>
      </c>
      <c r="B51" s="125" t="s">
        <v>88</v>
      </c>
      <c r="C51" s="126">
        <v>1302</v>
      </c>
      <c r="D51" s="124" t="s">
        <v>124</v>
      </c>
      <c r="E51" s="127">
        <v>75.158000000000001</v>
      </c>
      <c r="F51" s="127">
        <v>0</v>
      </c>
      <c r="G51" s="127">
        <f t="shared" si="0"/>
        <v>75.158000000000001</v>
      </c>
      <c r="H51" s="128">
        <f t="shared" si="1"/>
        <v>809</v>
      </c>
      <c r="I51" s="128">
        <f t="shared" si="2"/>
        <v>890</v>
      </c>
      <c r="J51" s="85">
        <v>14000</v>
      </c>
      <c r="K51" s="85">
        <f t="shared" si="3"/>
        <v>11326000</v>
      </c>
    </row>
    <row r="52" spans="1:11" ht="16.5" x14ac:dyDescent="0.3">
      <c r="A52" s="124">
        <v>51</v>
      </c>
      <c r="B52" s="125" t="s">
        <v>88</v>
      </c>
      <c r="C52" s="126">
        <v>1303</v>
      </c>
      <c r="D52" s="124" t="s">
        <v>51</v>
      </c>
      <c r="E52" s="127">
        <v>51.125</v>
      </c>
      <c r="F52" s="127">
        <v>2.3730000000000002</v>
      </c>
      <c r="G52" s="127">
        <f t="shared" si="0"/>
        <v>53.497999999999998</v>
      </c>
      <c r="H52" s="128">
        <f t="shared" si="1"/>
        <v>576</v>
      </c>
      <c r="I52" s="128">
        <f t="shared" si="2"/>
        <v>634</v>
      </c>
      <c r="J52" s="85">
        <v>14000</v>
      </c>
      <c r="K52" s="85">
        <f t="shared" si="3"/>
        <v>8064000</v>
      </c>
    </row>
    <row r="53" spans="1:11" ht="16.5" x14ac:dyDescent="0.3">
      <c r="A53" s="124">
        <v>52</v>
      </c>
      <c r="B53" s="125" t="s">
        <v>88</v>
      </c>
      <c r="C53" s="126">
        <v>1304</v>
      </c>
      <c r="D53" s="124" t="s">
        <v>51</v>
      </c>
      <c r="E53" s="127">
        <v>53.954000000000001</v>
      </c>
      <c r="F53" s="127">
        <v>0</v>
      </c>
      <c r="G53" s="127">
        <f t="shared" si="0"/>
        <v>53.954000000000001</v>
      </c>
      <c r="H53" s="128">
        <f t="shared" si="1"/>
        <v>581</v>
      </c>
      <c r="I53" s="128">
        <f t="shared" si="2"/>
        <v>639</v>
      </c>
      <c r="J53" s="85">
        <v>14000</v>
      </c>
      <c r="K53" s="85">
        <f t="shared" si="3"/>
        <v>8134000</v>
      </c>
    </row>
    <row r="54" spans="1:11" ht="16.5" x14ac:dyDescent="0.3">
      <c r="A54" s="124">
        <v>53</v>
      </c>
      <c r="B54" s="125" t="s">
        <v>88</v>
      </c>
      <c r="C54" s="126">
        <v>1305</v>
      </c>
      <c r="D54" s="124" t="s">
        <v>51</v>
      </c>
      <c r="E54" s="127">
        <v>53.9</v>
      </c>
      <c r="F54" s="127">
        <v>0</v>
      </c>
      <c r="G54" s="127">
        <f t="shared" si="0"/>
        <v>53.9</v>
      </c>
      <c r="H54" s="128">
        <f t="shared" si="1"/>
        <v>580</v>
      </c>
      <c r="I54" s="128">
        <f t="shared" si="2"/>
        <v>638</v>
      </c>
      <c r="J54" s="85">
        <v>14000</v>
      </c>
      <c r="K54" s="85">
        <f t="shared" si="3"/>
        <v>8120000</v>
      </c>
    </row>
    <row r="55" spans="1:11" ht="16.5" x14ac:dyDescent="0.3">
      <c r="A55" s="124">
        <v>54</v>
      </c>
      <c r="B55" s="125" t="s">
        <v>88</v>
      </c>
      <c r="C55" s="126">
        <v>1306</v>
      </c>
      <c r="D55" s="124" t="s">
        <v>51</v>
      </c>
      <c r="E55" s="127">
        <v>53.750999999999998</v>
      </c>
      <c r="F55" s="127">
        <v>0</v>
      </c>
      <c r="G55" s="127">
        <f t="shared" si="0"/>
        <v>53.750999999999998</v>
      </c>
      <c r="H55" s="128">
        <f t="shared" si="1"/>
        <v>579</v>
      </c>
      <c r="I55" s="128">
        <f t="shared" si="2"/>
        <v>637</v>
      </c>
      <c r="J55" s="85">
        <v>14000</v>
      </c>
      <c r="K55" s="85">
        <f t="shared" si="3"/>
        <v>8106000</v>
      </c>
    </row>
    <row r="56" spans="1:11" ht="16.5" x14ac:dyDescent="0.3">
      <c r="A56" s="124">
        <v>55</v>
      </c>
      <c r="B56" s="125" t="s">
        <v>89</v>
      </c>
      <c r="C56" s="126">
        <v>1401</v>
      </c>
      <c r="D56" s="124" t="s">
        <v>124</v>
      </c>
      <c r="E56" s="127">
        <v>75.141000000000005</v>
      </c>
      <c r="F56" s="127">
        <v>0</v>
      </c>
      <c r="G56" s="127">
        <f t="shared" si="0"/>
        <v>75.141000000000005</v>
      </c>
      <c r="H56" s="128">
        <f t="shared" si="1"/>
        <v>809</v>
      </c>
      <c r="I56" s="128">
        <f t="shared" si="2"/>
        <v>890</v>
      </c>
      <c r="J56" s="85">
        <v>14000</v>
      </c>
      <c r="K56" s="85">
        <f t="shared" si="3"/>
        <v>11326000</v>
      </c>
    </row>
    <row r="57" spans="1:11" ht="16.5" x14ac:dyDescent="0.3">
      <c r="A57" s="124">
        <v>56</v>
      </c>
      <c r="B57" s="125" t="s">
        <v>89</v>
      </c>
      <c r="C57" s="126">
        <v>1402</v>
      </c>
      <c r="D57" s="124" t="s">
        <v>124</v>
      </c>
      <c r="E57" s="127">
        <v>75.158000000000001</v>
      </c>
      <c r="F57" s="127">
        <v>0</v>
      </c>
      <c r="G57" s="127">
        <f t="shared" ref="G57:G81" si="4">E57+F57</f>
        <v>75.158000000000001</v>
      </c>
      <c r="H57" s="128">
        <f t="shared" ref="H57:H81" si="5">ROUND(G57*10.764,0)</f>
        <v>809</v>
      </c>
      <c r="I57" s="128">
        <f t="shared" ref="I57:I81" si="6">ROUND(H57*1.1,0)</f>
        <v>890</v>
      </c>
      <c r="J57" s="85">
        <v>14000</v>
      </c>
      <c r="K57" s="85">
        <f t="shared" ref="K57:K81" si="7">J57*H57</f>
        <v>11326000</v>
      </c>
    </row>
    <row r="58" spans="1:11" ht="16.5" x14ac:dyDescent="0.3">
      <c r="A58" s="124">
        <v>57</v>
      </c>
      <c r="B58" s="125" t="s">
        <v>89</v>
      </c>
      <c r="C58" s="126">
        <v>1403</v>
      </c>
      <c r="D58" s="124" t="s">
        <v>51</v>
      </c>
      <c r="E58" s="127">
        <v>43.49</v>
      </c>
      <c r="F58" s="127">
        <v>9.5739999999999998</v>
      </c>
      <c r="G58" s="127">
        <f t="shared" si="4"/>
        <v>53.064</v>
      </c>
      <c r="H58" s="128">
        <f t="shared" si="5"/>
        <v>571</v>
      </c>
      <c r="I58" s="128">
        <f t="shared" si="6"/>
        <v>628</v>
      </c>
      <c r="J58" s="85">
        <v>14000</v>
      </c>
      <c r="K58" s="85">
        <f t="shared" si="7"/>
        <v>7994000</v>
      </c>
    </row>
    <row r="59" spans="1:11" ht="16.5" x14ac:dyDescent="0.3">
      <c r="A59" s="124">
        <v>58</v>
      </c>
      <c r="B59" s="125" t="s">
        <v>89</v>
      </c>
      <c r="C59" s="126">
        <v>1404</v>
      </c>
      <c r="D59" s="124" t="s">
        <v>51</v>
      </c>
      <c r="E59" s="127">
        <v>43.49</v>
      </c>
      <c r="F59" s="127">
        <v>0</v>
      </c>
      <c r="G59" s="127">
        <f t="shared" si="4"/>
        <v>43.49</v>
      </c>
      <c r="H59" s="128">
        <f t="shared" si="5"/>
        <v>468</v>
      </c>
      <c r="I59" s="128">
        <f t="shared" si="6"/>
        <v>515</v>
      </c>
      <c r="J59" s="85">
        <v>14000</v>
      </c>
      <c r="K59" s="85">
        <f t="shared" si="7"/>
        <v>6552000</v>
      </c>
    </row>
    <row r="60" spans="1:11" ht="16.5" x14ac:dyDescent="0.3">
      <c r="A60" s="124">
        <v>59</v>
      </c>
      <c r="B60" s="125" t="s">
        <v>89</v>
      </c>
      <c r="C60" s="126">
        <v>1405</v>
      </c>
      <c r="D60" s="124" t="s">
        <v>51</v>
      </c>
      <c r="E60" s="127">
        <v>53.954000000000001</v>
      </c>
      <c r="F60" s="127">
        <v>0</v>
      </c>
      <c r="G60" s="127">
        <f t="shared" si="4"/>
        <v>53.954000000000001</v>
      </c>
      <c r="H60" s="128">
        <f t="shared" si="5"/>
        <v>581</v>
      </c>
      <c r="I60" s="128">
        <f t="shared" si="6"/>
        <v>639</v>
      </c>
      <c r="J60" s="85">
        <v>14000</v>
      </c>
      <c r="K60" s="85">
        <f t="shared" si="7"/>
        <v>8134000</v>
      </c>
    </row>
    <row r="61" spans="1:11" ht="16.5" x14ac:dyDescent="0.3">
      <c r="A61" s="124">
        <v>60</v>
      </c>
      <c r="B61" s="125" t="s">
        <v>89</v>
      </c>
      <c r="C61" s="126">
        <v>1406</v>
      </c>
      <c r="D61" s="124" t="s">
        <v>51</v>
      </c>
      <c r="E61" s="127">
        <v>53.9</v>
      </c>
      <c r="F61" s="127">
        <v>0</v>
      </c>
      <c r="G61" s="127">
        <f t="shared" si="4"/>
        <v>53.9</v>
      </c>
      <c r="H61" s="128">
        <f t="shared" si="5"/>
        <v>580</v>
      </c>
      <c r="I61" s="128">
        <f t="shared" si="6"/>
        <v>638</v>
      </c>
      <c r="J61" s="85">
        <v>14000</v>
      </c>
      <c r="K61" s="85">
        <f t="shared" si="7"/>
        <v>8120000</v>
      </c>
    </row>
    <row r="62" spans="1:11" ht="16.5" x14ac:dyDescent="0.3">
      <c r="A62" s="124">
        <v>61</v>
      </c>
      <c r="B62" s="125" t="s">
        <v>90</v>
      </c>
      <c r="C62" s="126">
        <v>1501</v>
      </c>
      <c r="D62" s="124" t="s">
        <v>124</v>
      </c>
      <c r="E62" s="127">
        <v>75.141000000000005</v>
      </c>
      <c r="F62" s="127">
        <v>0</v>
      </c>
      <c r="G62" s="127">
        <f t="shared" si="4"/>
        <v>75.141000000000005</v>
      </c>
      <c r="H62" s="128">
        <f t="shared" si="5"/>
        <v>809</v>
      </c>
      <c r="I62" s="128">
        <f t="shared" si="6"/>
        <v>890</v>
      </c>
      <c r="J62" s="85">
        <v>14000</v>
      </c>
      <c r="K62" s="85">
        <f t="shared" si="7"/>
        <v>11326000</v>
      </c>
    </row>
    <row r="63" spans="1:11" ht="16.5" x14ac:dyDescent="0.3">
      <c r="A63" s="124">
        <v>62</v>
      </c>
      <c r="B63" s="125" t="s">
        <v>90</v>
      </c>
      <c r="C63" s="126">
        <v>1502</v>
      </c>
      <c r="D63" s="124" t="s">
        <v>124</v>
      </c>
      <c r="E63" s="127">
        <v>75.158000000000001</v>
      </c>
      <c r="F63" s="127">
        <v>0</v>
      </c>
      <c r="G63" s="127">
        <f t="shared" si="4"/>
        <v>75.158000000000001</v>
      </c>
      <c r="H63" s="128">
        <f t="shared" si="5"/>
        <v>809</v>
      </c>
      <c r="I63" s="128">
        <f t="shared" si="6"/>
        <v>890</v>
      </c>
      <c r="J63" s="85">
        <v>14000</v>
      </c>
      <c r="K63" s="85">
        <f t="shared" si="7"/>
        <v>11326000</v>
      </c>
    </row>
    <row r="64" spans="1:11" ht="16.5" x14ac:dyDescent="0.3">
      <c r="A64" s="124">
        <v>63</v>
      </c>
      <c r="B64" s="125" t="s">
        <v>90</v>
      </c>
      <c r="C64" s="126">
        <v>1504</v>
      </c>
      <c r="D64" s="124" t="s">
        <v>51</v>
      </c>
      <c r="E64" s="127">
        <v>53.954000000000001</v>
      </c>
      <c r="F64" s="127">
        <v>0</v>
      </c>
      <c r="G64" s="127">
        <f t="shared" si="4"/>
        <v>53.954000000000001</v>
      </c>
      <c r="H64" s="128">
        <f t="shared" si="5"/>
        <v>581</v>
      </c>
      <c r="I64" s="128">
        <f t="shared" si="6"/>
        <v>639</v>
      </c>
      <c r="J64" s="85">
        <v>14000</v>
      </c>
      <c r="K64" s="85">
        <f t="shared" si="7"/>
        <v>8134000</v>
      </c>
    </row>
    <row r="65" spans="1:11" ht="16.5" x14ac:dyDescent="0.3">
      <c r="A65" s="124">
        <v>64</v>
      </c>
      <c r="B65" s="125" t="s">
        <v>90</v>
      </c>
      <c r="C65" s="126">
        <v>1505</v>
      </c>
      <c r="D65" s="124" t="s">
        <v>51</v>
      </c>
      <c r="E65" s="127">
        <v>53.9</v>
      </c>
      <c r="F65" s="127">
        <v>0</v>
      </c>
      <c r="G65" s="127">
        <f t="shared" si="4"/>
        <v>53.9</v>
      </c>
      <c r="H65" s="128">
        <f t="shared" si="5"/>
        <v>580</v>
      </c>
      <c r="I65" s="128">
        <f t="shared" si="6"/>
        <v>638</v>
      </c>
      <c r="J65" s="85">
        <v>14000</v>
      </c>
      <c r="K65" s="85">
        <f t="shared" si="7"/>
        <v>8120000</v>
      </c>
    </row>
    <row r="66" spans="1:11" ht="16.5" x14ac:dyDescent="0.3">
      <c r="A66" s="124">
        <v>65</v>
      </c>
      <c r="B66" s="125" t="s">
        <v>91</v>
      </c>
      <c r="C66" s="126">
        <v>1601</v>
      </c>
      <c r="D66" s="124" t="s">
        <v>124</v>
      </c>
      <c r="E66" s="127">
        <v>75.141000000000005</v>
      </c>
      <c r="F66" s="127">
        <v>0</v>
      </c>
      <c r="G66" s="127">
        <f t="shared" si="4"/>
        <v>75.141000000000005</v>
      </c>
      <c r="H66" s="128">
        <f t="shared" si="5"/>
        <v>809</v>
      </c>
      <c r="I66" s="128">
        <f t="shared" si="6"/>
        <v>890</v>
      </c>
      <c r="J66" s="85">
        <v>14000</v>
      </c>
      <c r="K66" s="85">
        <f t="shared" si="7"/>
        <v>11326000</v>
      </c>
    </row>
    <row r="67" spans="1:11" ht="16.5" x14ac:dyDescent="0.3">
      <c r="A67" s="124">
        <v>66</v>
      </c>
      <c r="B67" s="125" t="s">
        <v>91</v>
      </c>
      <c r="C67" s="126">
        <v>1602</v>
      </c>
      <c r="D67" s="124" t="s">
        <v>124</v>
      </c>
      <c r="E67" s="127">
        <v>75.158000000000001</v>
      </c>
      <c r="F67" s="127">
        <v>0</v>
      </c>
      <c r="G67" s="127">
        <f t="shared" si="4"/>
        <v>75.158000000000001</v>
      </c>
      <c r="H67" s="128">
        <f t="shared" si="5"/>
        <v>809</v>
      </c>
      <c r="I67" s="128">
        <f t="shared" si="6"/>
        <v>890</v>
      </c>
      <c r="J67" s="85">
        <v>14000</v>
      </c>
      <c r="K67" s="85">
        <f t="shared" si="7"/>
        <v>11326000</v>
      </c>
    </row>
    <row r="68" spans="1:11" ht="16.5" x14ac:dyDescent="0.3">
      <c r="A68" s="124">
        <v>67</v>
      </c>
      <c r="B68" s="125" t="s">
        <v>91</v>
      </c>
      <c r="C68" s="126">
        <v>1604</v>
      </c>
      <c r="D68" s="124" t="s">
        <v>51</v>
      </c>
      <c r="E68" s="127">
        <v>53.954000000000001</v>
      </c>
      <c r="F68" s="127">
        <v>0</v>
      </c>
      <c r="G68" s="127">
        <f t="shared" si="4"/>
        <v>53.954000000000001</v>
      </c>
      <c r="H68" s="128">
        <f t="shared" si="5"/>
        <v>581</v>
      </c>
      <c r="I68" s="128">
        <f t="shared" si="6"/>
        <v>639</v>
      </c>
      <c r="J68" s="85">
        <v>14000</v>
      </c>
      <c r="K68" s="85">
        <f t="shared" si="7"/>
        <v>8134000</v>
      </c>
    </row>
    <row r="69" spans="1:11" ht="16.5" x14ac:dyDescent="0.3">
      <c r="A69" s="124">
        <v>68</v>
      </c>
      <c r="B69" s="125" t="s">
        <v>91</v>
      </c>
      <c r="C69" s="126">
        <v>1605</v>
      </c>
      <c r="D69" s="124" t="s">
        <v>51</v>
      </c>
      <c r="E69" s="127">
        <v>53.9</v>
      </c>
      <c r="F69" s="127">
        <v>0</v>
      </c>
      <c r="G69" s="127">
        <f t="shared" si="4"/>
        <v>53.9</v>
      </c>
      <c r="H69" s="128">
        <f t="shared" si="5"/>
        <v>580</v>
      </c>
      <c r="I69" s="128">
        <f t="shared" si="6"/>
        <v>638</v>
      </c>
      <c r="J69" s="85">
        <v>14000</v>
      </c>
      <c r="K69" s="85">
        <f t="shared" si="7"/>
        <v>8120000</v>
      </c>
    </row>
    <row r="70" spans="1:11" ht="16.5" x14ac:dyDescent="0.3">
      <c r="A70" s="124">
        <v>69</v>
      </c>
      <c r="B70" s="125" t="s">
        <v>92</v>
      </c>
      <c r="C70" s="126">
        <v>1701</v>
      </c>
      <c r="D70" s="124" t="s">
        <v>124</v>
      </c>
      <c r="E70" s="127">
        <v>75.141000000000005</v>
      </c>
      <c r="F70" s="127">
        <v>0</v>
      </c>
      <c r="G70" s="127">
        <f t="shared" si="4"/>
        <v>75.141000000000005</v>
      </c>
      <c r="H70" s="128">
        <f t="shared" si="5"/>
        <v>809</v>
      </c>
      <c r="I70" s="128">
        <f t="shared" si="6"/>
        <v>890</v>
      </c>
      <c r="J70" s="85">
        <v>14000</v>
      </c>
      <c r="K70" s="85">
        <f t="shared" si="7"/>
        <v>11326000</v>
      </c>
    </row>
    <row r="71" spans="1:11" ht="16.5" x14ac:dyDescent="0.3">
      <c r="A71" s="124">
        <v>70</v>
      </c>
      <c r="B71" s="125" t="s">
        <v>92</v>
      </c>
      <c r="C71" s="126">
        <v>1702</v>
      </c>
      <c r="D71" s="124" t="s">
        <v>124</v>
      </c>
      <c r="E71" s="127">
        <v>75.158000000000001</v>
      </c>
      <c r="F71" s="127">
        <v>0</v>
      </c>
      <c r="G71" s="127">
        <f t="shared" si="4"/>
        <v>75.158000000000001</v>
      </c>
      <c r="H71" s="128">
        <f t="shared" si="5"/>
        <v>809</v>
      </c>
      <c r="I71" s="128">
        <f t="shared" si="6"/>
        <v>890</v>
      </c>
      <c r="J71" s="85">
        <v>14000</v>
      </c>
      <c r="K71" s="85">
        <f t="shared" si="7"/>
        <v>11326000</v>
      </c>
    </row>
    <row r="72" spans="1:11" ht="16.5" x14ac:dyDescent="0.3">
      <c r="A72" s="124">
        <v>71</v>
      </c>
      <c r="B72" s="125" t="s">
        <v>92</v>
      </c>
      <c r="C72" s="126">
        <v>1704</v>
      </c>
      <c r="D72" s="124" t="s">
        <v>51</v>
      </c>
      <c r="E72" s="127">
        <v>53.954000000000001</v>
      </c>
      <c r="F72" s="127">
        <v>0</v>
      </c>
      <c r="G72" s="127">
        <f t="shared" si="4"/>
        <v>53.954000000000001</v>
      </c>
      <c r="H72" s="128">
        <f t="shared" si="5"/>
        <v>581</v>
      </c>
      <c r="I72" s="128">
        <f t="shared" si="6"/>
        <v>639</v>
      </c>
      <c r="J72" s="85">
        <v>14000</v>
      </c>
      <c r="K72" s="85">
        <f t="shared" si="7"/>
        <v>8134000</v>
      </c>
    </row>
    <row r="73" spans="1:11" ht="16.5" x14ac:dyDescent="0.3">
      <c r="A73" s="124">
        <v>72</v>
      </c>
      <c r="B73" s="125" t="s">
        <v>92</v>
      </c>
      <c r="C73" s="126">
        <v>1705</v>
      </c>
      <c r="D73" s="124" t="s">
        <v>51</v>
      </c>
      <c r="E73" s="127">
        <v>53.9</v>
      </c>
      <c r="F73" s="127">
        <v>0</v>
      </c>
      <c r="G73" s="127">
        <f t="shared" si="4"/>
        <v>53.9</v>
      </c>
      <c r="H73" s="128">
        <f t="shared" si="5"/>
        <v>580</v>
      </c>
      <c r="I73" s="128">
        <f t="shared" si="6"/>
        <v>638</v>
      </c>
      <c r="J73" s="85">
        <v>14000</v>
      </c>
      <c r="K73" s="85">
        <f t="shared" si="7"/>
        <v>8120000</v>
      </c>
    </row>
    <row r="74" spans="1:11" ht="16.5" x14ac:dyDescent="0.3">
      <c r="A74" s="124">
        <v>73</v>
      </c>
      <c r="B74" s="125" t="s">
        <v>93</v>
      </c>
      <c r="C74" s="126">
        <v>1801</v>
      </c>
      <c r="D74" s="124" t="s">
        <v>124</v>
      </c>
      <c r="E74" s="127">
        <v>75.141000000000005</v>
      </c>
      <c r="F74" s="127">
        <v>0</v>
      </c>
      <c r="G74" s="127">
        <f t="shared" si="4"/>
        <v>75.141000000000005</v>
      </c>
      <c r="H74" s="128">
        <f t="shared" si="5"/>
        <v>809</v>
      </c>
      <c r="I74" s="128">
        <f t="shared" si="6"/>
        <v>890</v>
      </c>
      <c r="J74" s="85">
        <v>14000</v>
      </c>
      <c r="K74" s="85">
        <f t="shared" si="7"/>
        <v>11326000</v>
      </c>
    </row>
    <row r="75" spans="1:11" ht="16.5" x14ac:dyDescent="0.3">
      <c r="A75" s="124">
        <v>74</v>
      </c>
      <c r="B75" s="125" t="s">
        <v>93</v>
      </c>
      <c r="C75" s="126">
        <v>1802</v>
      </c>
      <c r="D75" s="124" t="s">
        <v>124</v>
      </c>
      <c r="E75" s="127">
        <v>75.158000000000001</v>
      </c>
      <c r="F75" s="127">
        <v>0</v>
      </c>
      <c r="G75" s="127">
        <f t="shared" si="4"/>
        <v>75.158000000000001</v>
      </c>
      <c r="H75" s="128">
        <f t="shared" si="5"/>
        <v>809</v>
      </c>
      <c r="I75" s="128">
        <f t="shared" si="6"/>
        <v>890</v>
      </c>
      <c r="J75" s="85">
        <v>14000</v>
      </c>
      <c r="K75" s="85">
        <f t="shared" si="7"/>
        <v>11326000</v>
      </c>
    </row>
    <row r="76" spans="1:11" ht="16.5" x14ac:dyDescent="0.3">
      <c r="A76" s="124">
        <v>75</v>
      </c>
      <c r="B76" s="125" t="s">
        <v>93</v>
      </c>
      <c r="C76" s="126">
        <v>1804</v>
      </c>
      <c r="D76" s="124" t="s">
        <v>51</v>
      </c>
      <c r="E76" s="127">
        <v>53.954000000000001</v>
      </c>
      <c r="F76" s="127">
        <v>0</v>
      </c>
      <c r="G76" s="127">
        <f t="shared" si="4"/>
        <v>53.954000000000001</v>
      </c>
      <c r="H76" s="128">
        <f t="shared" si="5"/>
        <v>581</v>
      </c>
      <c r="I76" s="128">
        <f t="shared" si="6"/>
        <v>639</v>
      </c>
      <c r="J76" s="85">
        <v>14000</v>
      </c>
      <c r="K76" s="85">
        <f t="shared" si="7"/>
        <v>8134000</v>
      </c>
    </row>
    <row r="77" spans="1:11" ht="16.5" x14ac:dyDescent="0.3">
      <c r="A77" s="124">
        <v>76</v>
      </c>
      <c r="B77" s="125" t="s">
        <v>93</v>
      </c>
      <c r="C77" s="126">
        <v>1805</v>
      </c>
      <c r="D77" s="124" t="s">
        <v>51</v>
      </c>
      <c r="E77" s="127">
        <v>53.9</v>
      </c>
      <c r="F77" s="127">
        <v>0</v>
      </c>
      <c r="G77" s="127">
        <f t="shared" si="4"/>
        <v>53.9</v>
      </c>
      <c r="H77" s="128">
        <f t="shared" si="5"/>
        <v>580</v>
      </c>
      <c r="I77" s="128">
        <f t="shared" si="6"/>
        <v>638</v>
      </c>
      <c r="J77" s="85">
        <v>14000</v>
      </c>
      <c r="K77" s="85">
        <f t="shared" si="7"/>
        <v>8120000</v>
      </c>
    </row>
    <row r="78" spans="1:11" ht="16.5" x14ac:dyDescent="0.3">
      <c r="A78" s="124">
        <v>77</v>
      </c>
      <c r="B78" s="125" t="s">
        <v>94</v>
      </c>
      <c r="C78" s="126">
        <v>1901</v>
      </c>
      <c r="D78" s="124" t="s">
        <v>124</v>
      </c>
      <c r="E78" s="127">
        <v>75.141000000000005</v>
      </c>
      <c r="F78" s="127">
        <v>0</v>
      </c>
      <c r="G78" s="127">
        <f t="shared" si="4"/>
        <v>75.141000000000005</v>
      </c>
      <c r="H78" s="128">
        <f t="shared" si="5"/>
        <v>809</v>
      </c>
      <c r="I78" s="128">
        <f t="shared" si="6"/>
        <v>890</v>
      </c>
      <c r="J78" s="85">
        <v>14000</v>
      </c>
      <c r="K78" s="85">
        <f t="shared" si="7"/>
        <v>11326000</v>
      </c>
    </row>
    <row r="79" spans="1:11" ht="16.5" x14ac:dyDescent="0.3">
      <c r="A79" s="124">
        <v>78</v>
      </c>
      <c r="B79" s="125" t="s">
        <v>94</v>
      </c>
      <c r="C79" s="126">
        <v>1902</v>
      </c>
      <c r="D79" s="124" t="s">
        <v>124</v>
      </c>
      <c r="E79" s="127">
        <v>75.158000000000001</v>
      </c>
      <c r="F79" s="127">
        <v>0</v>
      </c>
      <c r="G79" s="127">
        <f t="shared" si="4"/>
        <v>75.158000000000001</v>
      </c>
      <c r="H79" s="128">
        <f t="shared" si="5"/>
        <v>809</v>
      </c>
      <c r="I79" s="128">
        <f t="shared" si="6"/>
        <v>890</v>
      </c>
      <c r="J79" s="85">
        <v>14000</v>
      </c>
      <c r="K79" s="85">
        <f t="shared" si="7"/>
        <v>11326000</v>
      </c>
    </row>
    <row r="80" spans="1:11" ht="16.5" x14ac:dyDescent="0.3">
      <c r="A80" s="124">
        <v>79</v>
      </c>
      <c r="B80" s="125" t="s">
        <v>94</v>
      </c>
      <c r="C80" s="126">
        <v>1904</v>
      </c>
      <c r="D80" s="124" t="s">
        <v>51</v>
      </c>
      <c r="E80" s="127">
        <v>53.954000000000001</v>
      </c>
      <c r="F80" s="127">
        <v>0</v>
      </c>
      <c r="G80" s="127">
        <f t="shared" si="4"/>
        <v>53.954000000000001</v>
      </c>
      <c r="H80" s="128">
        <f t="shared" si="5"/>
        <v>581</v>
      </c>
      <c r="I80" s="128">
        <f t="shared" si="6"/>
        <v>639</v>
      </c>
      <c r="J80" s="85">
        <v>14000</v>
      </c>
      <c r="K80" s="85">
        <f t="shared" si="7"/>
        <v>8134000</v>
      </c>
    </row>
    <row r="81" spans="1:11" ht="16.5" x14ac:dyDescent="0.3">
      <c r="A81" s="124">
        <v>80</v>
      </c>
      <c r="B81" s="125" t="s">
        <v>94</v>
      </c>
      <c r="C81" s="126">
        <v>1905</v>
      </c>
      <c r="D81" s="124" t="s">
        <v>51</v>
      </c>
      <c r="E81" s="127">
        <v>53.9</v>
      </c>
      <c r="F81" s="127">
        <v>0</v>
      </c>
      <c r="G81" s="127">
        <f t="shared" si="4"/>
        <v>53.9</v>
      </c>
      <c r="H81" s="128">
        <f t="shared" si="5"/>
        <v>580</v>
      </c>
      <c r="I81" s="128">
        <f t="shared" si="6"/>
        <v>638</v>
      </c>
      <c r="J81" s="85">
        <v>14000</v>
      </c>
      <c r="K81" s="85">
        <f t="shared" si="7"/>
        <v>8120000</v>
      </c>
    </row>
    <row r="82" spans="1:11" ht="16.5" customHeight="1" x14ac:dyDescent="0.3">
      <c r="A82" s="169" t="s">
        <v>27</v>
      </c>
      <c r="B82" s="170"/>
      <c r="C82" s="170"/>
      <c r="D82" s="171"/>
      <c r="E82" s="129">
        <f>SUM(E2:E81)</f>
        <v>4922.1509999999989</v>
      </c>
      <c r="F82" s="129">
        <f>SUM(F2:F81)</f>
        <v>11.946999999999999</v>
      </c>
      <c r="G82" s="129">
        <f>SUM(G2:G81)</f>
        <v>4934.097999999999</v>
      </c>
      <c r="H82" s="129">
        <f>SUM(H2:H81)</f>
        <v>53119</v>
      </c>
      <c r="I82" s="129">
        <f>SUM(I2:I81)</f>
        <v>58437</v>
      </c>
      <c r="J82" s="85"/>
      <c r="K82" s="84">
        <f>SUM(K2:K81)</f>
        <v>743666000</v>
      </c>
    </row>
  </sheetData>
  <mergeCells count="1">
    <mergeCell ref="A82:D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A29B-6143-43F9-BC87-41E2B42D190E}">
  <dimension ref="A1"/>
  <sheetViews>
    <sheetView workbookViewId="0">
      <selection activeCell="G36" sqref="G36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23" t="s">
        <v>41</v>
      </c>
      <c r="B1" s="23" t="s">
        <v>42</v>
      </c>
      <c r="C1" s="23" t="s">
        <v>43</v>
      </c>
      <c r="D1" s="23" t="s">
        <v>44</v>
      </c>
      <c r="E1" s="23" t="s">
        <v>45</v>
      </c>
      <c r="F1" s="23" t="s">
        <v>46</v>
      </c>
    </row>
    <row r="2" spans="1:13" x14ac:dyDescent="0.25">
      <c r="A2" s="23">
        <v>1</v>
      </c>
      <c r="B2" s="23">
        <v>1</v>
      </c>
      <c r="C2" s="23">
        <v>52.05</v>
      </c>
      <c r="D2" s="23">
        <f t="shared" ref="D2:D31" si="0">11.23/2</f>
        <v>5.6150000000000002</v>
      </c>
      <c r="E2" s="23">
        <f t="shared" ref="E2:E39" si="1">2.4*0.6*4</f>
        <v>5.76</v>
      </c>
      <c r="I2" s="23">
        <f t="shared" ref="I2:K2" si="2">C2*10.764</f>
        <v>560.26619999999991</v>
      </c>
      <c r="J2" s="23">
        <f t="shared" si="2"/>
        <v>60.439859999999996</v>
      </c>
      <c r="K2" s="23">
        <f t="shared" si="2"/>
        <v>62.000639999999997</v>
      </c>
      <c r="M2" s="23">
        <f t="shared" ref="M2:M6" si="3">I2+J2+K2</f>
        <v>682.70669999999984</v>
      </c>
    </row>
    <row r="3" spans="1:13" x14ac:dyDescent="0.25">
      <c r="B3" s="23">
        <v>2</v>
      </c>
      <c r="C3" s="23">
        <v>52.05</v>
      </c>
      <c r="D3" s="23">
        <f t="shared" si="0"/>
        <v>5.6150000000000002</v>
      </c>
      <c r="E3" s="23">
        <f t="shared" si="1"/>
        <v>5.76</v>
      </c>
      <c r="I3" s="23">
        <f t="shared" ref="I3:K3" si="4">C3*10.764</f>
        <v>560.26619999999991</v>
      </c>
      <c r="J3" s="23">
        <f t="shared" si="4"/>
        <v>60.439859999999996</v>
      </c>
      <c r="K3" s="23">
        <f t="shared" si="4"/>
        <v>62.000639999999997</v>
      </c>
      <c r="M3" s="23">
        <f t="shared" si="3"/>
        <v>682.70669999999984</v>
      </c>
    </row>
    <row r="4" spans="1:13" x14ac:dyDescent="0.25">
      <c r="A4" s="23">
        <v>2</v>
      </c>
      <c r="B4" s="23">
        <v>1</v>
      </c>
      <c r="C4" s="23">
        <v>52.05</v>
      </c>
      <c r="D4" s="23">
        <f t="shared" si="0"/>
        <v>5.6150000000000002</v>
      </c>
      <c r="E4" s="23">
        <f t="shared" si="1"/>
        <v>5.76</v>
      </c>
      <c r="I4" s="23">
        <f t="shared" ref="I4:K4" si="5">C4*10.764</f>
        <v>560.26619999999991</v>
      </c>
      <c r="J4" s="23">
        <f t="shared" si="5"/>
        <v>60.439859999999996</v>
      </c>
      <c r="K4" s="23">
        <f t="shared" si="5"/>
        <v>62.000639999999997</v>
      </c>
      <c r="M4" s="23">
        <f t="shared" si="3"/>
        <v>682.70669999999984</v>
      </c>
    </row>
    <row r="5" spans="1:13" x14ac:dyDescent="0.25">
      <c r="B5" s="23">
        <v>2</v>
      </c>
      <c r="C5" s="23">
        <v>52.05</v>
      </c>
      <c r="D5" s="23">
        <f t="shared" si="0"/>
        <v>5.6150000000000002</v>
      </c>
      <c r="E5" s="23">
        <f t="shared" si="1"/>
        <v>5.76</v>
      </c>
      <c r="I5" s="23">
        <f t="shared" ref="I5:K5" si="6">C5*10.764</f>
        <v>560.26619999999991</v>
      </c>
      <c r="J5" s="23">
        <f t="shared" si="6"/>
        <v>60.439859999999996</v>
      </c>
      <c r="K5" s="23">
        <f t="shared" si="6"/>
        <v>62.000639999999997</v>
      </c>
      <c r="M5" s="23">
        <f t="shared" si="3"/>
        <v>682.70669999999984</v>
      </c>
    </row>
    <row r="6" spans="1:13" x14ac:dyDescent="0.25">
      <c r="B6" s="23">
        <v>3</v>
      </c>
      <c r="C6" s="23">
        <v>52.05</v>
      </c>
      <c r="D6" s="23">
        <f t="shared" si="0"/>
        <v>5.6150000000000002</v>
      </c>
      <c r="E6" s="23">
        <f t="shared" si="1"/>
        <v>5.76</v>
      </c>
      <c r="I6" s="23">
        <f t="shared" ref="I6:K6" si="7">C6*10.764</f>
        <v>560.26619999999991</v>
      </c>
      <c r="J6" s="23">
        <f t="shared" si="7"/>
        <v>60.439859999999996</v>
      </c>
      <c r="K6" s="23">
        <f t="shared" si="7"/>
        <v>62.000639999999997</v>
      </c>
      <c r="M6" s="23">
        <f t="shared" si="3"/>
        <v>682.70669999999984</v>
      </c>
    </row>
    <row r="7" spans="1:13" x14ac:dyDescent="0.25">
      <c r="B7" s="23">
        <v>4</v>
      </c>
      <c r="C7" s="23">
        <v>52.05</v>
      </c>
      <c r="D7" s="23">
        <f t="shared" si="0"/>
        <v>5.6150000000000002</v>
      </c>
      <c r="E7" s="23">
        <f t="shared" si="1"/>
        <v>5.76</v>
      </c>
      <c r="F7" s="23">
        <f>3.35*1.45</f>
        <v>4.8574999999999999</v>
      </c>
      <c r="I7" s="23">
        <f t="shared" ref="I7:L7" si="8">C7*10.764</f>
        <v>560.26619999999991</v>
      </c>
      <c r="J7" s="23">
        <f t="shared" si="8"/>
        <v>60.439859999999996</v>
      </c>
      <c r="K7" s="23">
        <f t="shared" si="8"/>
        <v>62.000639999999997</v>
      </c>
      <c r="L7" s="23">
        <f t="shared" si="8"/>
        <v>52.286129999999993</v>
      </c>
      <c r="M7" s="23">
        <f>I7+J7+K7+L7</f>
        <v>734.9928299999998</v>
      </c>
    </row>
    <row r="8" spans="1:13" x14ac:dyDescent="0.25">
      <c r="A8" s="23">
        <v>3</v>
      </c>
      <c r="B8" s="23">
        <v>1</v>
      </c>
      <c r="C8" s="23">
        <v>52.05</v>
      </c>
      <c r="D8" s="23">
        <f t="shared" si="0"/>
        <v>5.6150000000000002</v>
      </c>
      <c r="E8" s="23">
        <f t="shared" si="1"/>
        <v>5.76</v>
      </c>
      <c r="I8" s="23">
        <f t="shared" ref="I8:K8" si="9">C8*10.764</f>
        <v>560.26619999999991</v>
      </c>
      <c r="J8" s="23">
        <f t="shared" si="9"/>
        <v>60.439859999999996</v>
      </c>
      <c r="K8" s="23">
        <f t="shared" si="9"/>
        <v>62.000639999999997</v>
      </c>
      <c r="M8" s="23">
        <f t="shared" ref="M8:M55" si="10">I8+J8+K8</f>
        <v>682.70669999999984</v>
      </c>
    </row>
    <row r="9" spans="1:13" x14ac:dyDescent="0.25">
      <c r="B9" s="23">
        <v>2</v>
      </c>
      <c r="C9" s="23">
        <v>52.05</v>
      </c>
      <c r="D9" s="23">
        <f t="shared" si="0"/>
        <v>5.6150000000000002</v>
      </c>
      <c r="E9" s="23">
        <f t="shared" si="1"/>
        <v>5.76</v>
      </c>
      <c r="I9" s="23">
        <f t="shared" ref="I9:K9" si="11">C9*10.764</f>
        <v>560.26619999999991</v>
      </c>
      <c r="J9" s="23">
        <f t="shared" si="11"/>
        <v>60.439859999999996</v>
      </c>
      <c r="K9" s="23">
        <f t="shared" si="11"/>
        <v>62.000639999999997</v>
      </c>
      <c r="M9" s="23">
        <f t="shared" si="10"/>
        <v>682.70669999999984</v>
      </c>
    </row>
    <row r="10" spans="1:13" x14ac:dyDescent="0.25">
      <c r="B10" s="23">
        <v>3</v>
      </c>
      <c r="C10" s="23">
        <v>52.05</v>
      </c>
      <c r="D10" s="23">
        <f t="shared" si="0"/>
        <v>5.6150000000000002</v>
      </c>
      <c r="E10" s="23">
        <f t="shared" si="1"/>
        <v>5.76</v>
      </c>
      <c r="I10" s="23">
        <f t="shared" ref="I10:K10" si="12">C10*10.764</f>
        <v>560.26619999999991</v>
      </c>
      <c r="J10" s="23">
        <f t="shared" si="12"/>
        <v>60.439859999999996</v>
      </c>
      <c r="K10" s="23">
        <f t="shared" si="12"/>
        <v>62.000639999999997</v>
      </c>
      <c r="M10" s="23">
        <f t="shared" si="10"/>
        <v>682.70669999999984</v>
      </c>
    </row>
    <row r="11" spans="1:13" x14ac:dyDescent="0.25">
      <c r="B11" s="23">
        <v>4</v>
      </c>
      <c r="C11" s="23">
        <v>52.05</v>
      </c>
      <c r="D11" s="23">
        <f t="shared" si="0"/>
        <v>5.6150000000000002</v>
      </c>
      <c r="E11" s="23">
        <f t="shared" si="1"/>
        <v>5.76</v>
      </c>
      <c r="I11" s="23">
        <f t="shared" ref="I11:K11" si="13">C11*10.764</f>
        <v>560.26619999999991</v>
      </c>
      <c r="J11" s="23">
        <f t="shared" si="13"/>
        <v>60.439859999999996</v>
      </c>
      <c r="K11" s="23">
        <f t="shared" si="13"/>
        <v>62.000639999999997</v>
      </c>
      <c r="M11" s="23">
        <f t="shared" si="10"/>
        <v>682.70669999999984</v>
      </c>
    </row>
    <row r="12" spans="1:13" x14ac:dyDescent="0.25">
      <c r="A12" s="23">
        <v>4</v>
      </c>
      <c r="B12" s="23">
        <v>1</v>
      </c>
      <c r="C12" s="23">
        <v>52.05</v>
      </c>
      <c r="D12" s="23">
        <f t="shared" si="0"/>
        <v>5.6150000000000002</v>
      </c>
      <c r="E12" s="23">
        <f t="shared" si="1"/>
        <v>5.76</v>
      </c>
      <c r="I12" s="23">
        <f t="shared" ref="I12:K12" si="14">C12*10.764</f>
        <v>560.26619999999991</v>
      </c>
      <c r="J12" s="23">
        <f t="shared" si="14"/>
        <v>60.439859999999996</v>
      </c>
      <c r="K12" s="23">
        <f t="shared" si="14"/>
        <v>62.000639999999997</v>
      </c>
      <c r="M12" s="23">
        <f t="shared" si="10"/>
        <v>682.70669999999984</v>
      </c>
    </row>
    <row r="13" spans="1:13" x14ac:dyDescent="0.25">
      <c r="B13" s="23">
        <v>2</v>
      </c>
      <c r="C13" s="23">
        <v>52.05</v>
      </c>
      <c r="D13" s="23">
        <f t="shared" si="0"/>
        <v>5.6150000000000002</v>
      </c>
      <c r="E13" s="23">
        <f t="shared" si="1"/>
        <v>5.76</v>
      </c>
      <c r="I13" s="23">
        <f t="shared" ref="I13:K13" si="15">C13*10.764</f>
        <v>560.26619999999991</v>
      </c>
      <c r="J13" s="23">
        <f t="shared" si="15"/>
        <v>60.439859999999996</v>
      </c>
      <c r="K13" s="23">
        <f t="shared" si="15"/>
        <v>62.000639999999997</v>
      </c>
      <c r="M13" s="23">
        <f t="shared" si="10"/>
        <v>682.70669999999984</v>
      </c>
    </row>
    <row r="14" spans="1:13" x14ac:dyDescent="0.25">
      <c r="B14" s="23">
        <v>3</v>
      </c>
      <c r="C14" s="23">
        <v>52.05</v>
      </c>
      <c r="D14" s="23">
        <f t="shared" si="0"/>
        <v>5.6150000000000002</v>
      </c>
      <c r="E14" s="23">
        <f t="shared" si="1"/>
        <v>5.76</v>
      </c>
      <c r="I14" s="23">
        <f t="shared" ref="I14:K14" si="16">C14*10.764</f>
        <v>560.26619999999991</v>
      </c>
      <c r="J14" s="23">
        <f t="shared" si="16"/>
        <v>60.439859999999996</v>
      </c>
      <c r="K14" s="23">
        <f t="shared" si="16"/>
        <v>62.000639999999997</v>
      </c>
      <c r="M14" s="23">
        <f t="shared" si="10"/>
        <v>682.70669999999984</v>
      </c>
    </row>
    <row r="15" spans="1:13" x14ac:dyDescent="0.25">
      <c r="B15" s="23">
        <v>4</v>
      </c>
      <c r="C15" s="23">
        <v>52.05</v>
      </c>
      <c r="D15" s="23">
        <f t="shared" si="0"/>
        <v>5.6150000000000002</v>
      </c>
      <c r="E15" s="23">
        <f t="shared" si="1"/>
        <v>5.76</v>
      </c>
      <c r="I15" s="23">
        <f t="shared" ref="I15:K15" si="17">C15*10.764</f>
        <v>560.26619999999991</v>
      </c>
      <c r="J15" s="23">
        <f t="shared" si="17"/>
        <v>60.439859999999996</v>
      </c>
      <c r="K15" s="23">
        <f t="shared" si="17"/>
        <v>62.000639999999997</v>
      </c>
      <c r="M15" s="23">
        <f t="shared" si="10"/>
        <v>682.70669999999984</v>
      </c>
    </row>
    <row r="16" spans="1:13" x14ac:dyDescent="0.25">
      <c r="A16" s="23">
        <v>5</v>
      </c>
      <c r="B16" s="23">
        <v>1</v>
      </c>
      <c r="C16" s="23">
        <v>52.05</v>
      </c>
      <c r="D16" s="23">
        <f t="shared" si="0"/>
        <v>5.6150000000000002</v>
      </c>
      <c r="E16" s="23">
        <f t="shared" si="1"/>
        <v>5.76</v>
      </c>
      <c r="I16" s="23">
        <f t="shared" ref="I16:K16" si="18">C16*10.764</f>
        <v>560.26619999999991</v>
      </c>
      <c r="J16" s="23">
        <f t="shared" si="18"/>
        <v>60.439859999999996</v>
      </c>
      <c r="K16" s="23">
        <f t="shared" si="18"/>
        <v>62.000639999999997</v>
      </c>
      <c r="M16" s="23">
        <f t="shared" si="10"/>
        <v>682.70669999999984</v>
      </c>
    </row>
    <row r="17" spans="1:13" x14ac:dyDescent="0.25">
      <c r="B17" s="23">
        <v>2</v>
      </c>
      <c r="C17" s="23">
        <v>52.05</v>
      </c>
      <c r="D17" s="23">
        <f t="shared" si="0"/>
        <v>5.6150000000000002</v>
      </c>
      <c r="E17" s="23">
        <f t="shared" si="1"/>
        <v>5.76</v>
      </c>
      <c r="I17" s="23">
        <f t="shared" ref="I17:K17" si="19">C17*10.764</f>
        <v>560.26619999999991</v>
      </c>
      <c r="J17" s="23">
        <f t="shared" si="19"/>
        <v>60.439859999999996</v>
      </c>
      <c r="K17" s="23">
        <f t="shared" si="19"/>
        <v>62.000639999999997</v>
      </c>
      <c r="M17" s="23">
        <f t="shared" si="10"/>
        <v>682.70669999999984</v>
      </c>
    </row>
    <row r="18" spans="1:13" x14ac:dyDescent="0.25">
      <c r="B18" s="23">
        <v>3</v>
      </c>
      <c r="C18" s="23">
        <v>52.05</v>
      </c>
      <c r="D18" s="23">
        <f t="shared" si="0"/>
        <v>5.6150000000000002</v>
      </c>
      <c r="E18" s="23">
        <f t="shared" si="1"/>
        <v>5.76</v>
      </c>
      <c r="I18" s="23">
        <f t="shared" ref="I18:K18" si="20">C18*10.764</f>
        <v>560.26619999999991</v>
      </c>
      <c r="J18" s="23">
        <f t="shared" si="20"/>
        <v>60.439859999999996</v>
      </c>
      <c r="K18" s="23">
        <f t="shared" si="20"/>
        <v>62.000639999999997</v>
      </c>
      <c r="M18" s="23">
        <f t="shared" si="10"/>
        <v>682.70669999999984</v>
      </c>
    </row>
    <row r="19" spans="1:13" x14ac:dyDescent="0.25">
      <c r="B19" s="23">
        <v>4</v>
      </c>
      <c r="C19" s="23">
        <v>52.05</v>
      </c>
      <c r="D19" s="23">
        <f t="shared" si="0"/>
        <v>5.6150000000000002</v>
      </c>
      <c r="E19" s="23">
        <f t="shared" si="1"/>
        <v>5.76</v>
      </c>
      <c r="I19" s="23">
        <f t="shared" ref="I19:K19" si="21">C19*10.764</f>
        <v>560.26619999999991</v>
      </c>
      <c r="J19" s="23">
        <f t="shared" si="21"/>
        <v>60.439859999999996</v>
      </c>
      <c r="K19" s="23">
        <f t="shared" si="21"/>
        <v>62.000639999999997</v>
      </c>
      <c r="M19" s="23">
        <f t="shared" si="10"/>
        <v>682.70669999999984</v>
      </c>
    </row>
    <row r="20" spans="1:13" x14ac:dyDescent="0.25">
      <c r="A20" s="23">
        <v>6</v>
      </c>
      <c r="B20" s="23">
        <v>1</v>
      </c>
      <c r="C20" s="23">
        <v>52.05</v>
      </c>
      <c r="D20" s="23">
        <f t="shared" si="0"/>
        <v>5.6150000000000002</v>
      </c>
      <c r="E20" s="23">
        <f t="shared" si="1"/>
        <v>5.76</v>
      </c>
      <c r="I20" s="23">
        <f t="shared" ref="I20:K20" si="22">C20*10.764</f>
        <v>560.26619999999991</v>
      </c>
      <c r="J20" s="23">
        <f t="shared" si="22"/>
        <v>60.439859999999996</v>
      </c>
      <c r="K20" s="23">
        <f t="shared" si="22"/>
        <v>62.000639999999997</v>
      </c>
      <c r="M20" s="23">
        <f t="shared" si="10"/>
        <v>682.70669999999984</v>
      </c>
    </row>
    <row r="21" spans="1:13" ht="15.75" customHeight="1" x14ac:dyDescent="0.25">
      <c r="B21" s="23">
        <v>2</v>
      </c>
      <c r="C21" s="23">
        <v>52.05</v>
      </c>
      <c r="D21" s="23">
        <f t="shared" si="0"/>
        <v>5.6150000000000002</v>
      </c>
      <c r="E21" s="23">
        <f t="shared" si="1"/>
        <v>5.76</v>
      </c>
      <c r="I21" s="23">
        <f t="shared" ref="I21:K21" si="23">C21*10.764</f>
        <v>560.26619999999991</v>
      </c>
      <c r="J21" s="23">
        <f t="shared" si="23"/>
        <v>60.439859999999996</v>
      </c>
      <c r="K21" s="23">
        <f t="shared" si="23"/>
        <v>62.000639999999997</v>
      </c>
      <c r="M21" s="23">
        <f t="shared" si="10"/>
        <v>682.70669999999984</v>
      </c>
    </row>
    <row r="22" spans="1:13" ht="15.75" customHeight="1" x14ac:dyDescent="0.25">
      <c r="B22" s="23">
        <v>3</v>
      </c>
      <c r="C22" s="23">
        <v>52.05</v>
      </c>
      <c r="D22" s="23">
        <f t="shared" si="0"/>
        <v>5.6150000000000002</v>
      </c>
      <c r="E22" s="23">
        <f t="shared" si="1"/>
        <v>5.76</v>
      </c>
      <c r="I22" s="23">
        <f t="shared" ref="I22:K22" si="24">C22*10.764</f>
        <v>560.26619999999991</v>
      </c>
      <c r="J22" s="23">
        <f t="shared" si="24"/>
        <v>60.439859999999996</v>
      </c>
      <c r="K22" s="23">
        <f t="shared" si="24"/>
        <v>62.000639999999997</v>
      </c>
      <c r="M22" s="23">
        <f t="shared" si="10"/>
        <v>682.70669999999984</v>
      </c>
    </row>
    <row r="23" spans="1:13" ht="15.75" customHeight="1" x14ac:dyDescent="0.25">
      <c r="B23" s="23">
        <v>4</v>
      </c>
      <c r="C23" s="23">
        <v>52.05</v>
      </c>
      <c r="D23" s="23">
        <f t="shared" si="0"/>
        <v>5.6150000000000002</v>
      </c>
      <c r="E23" s="23">
        <f t="shared" si="1"/>
        <v>5.76</v>
      </c>
      <c r="I23" s="23">
        <f t="shared" ref="I23:K23" si="25">C23*10.764</f>
        <v>560.26619999999991</v>
      </c>
      <c r="J23" s="23">
        <f t="shared" si="25"/>
        <v>60.439859999999996</v>
      </c>
      <c r="K23" s="23">
        <f t="shared" si="25"/>
        <v>62.000639999999997</v>
      </c>
      <c r="M23" s="23">
        <f t="shared" si="10"/>
        <v>682.70669999999984</v>
      </c>
    </row>
    <row r="24" spans="1:13" ht="15.75" customHeight="1" x14ac:dyDescent="0.25">
      <c r="A24" s="23">
        <v>7</v>
      </c>
      <c r="B24" s="23">
        <v>1</v>
      </c>
      <c r="C24" s="23">
        <v>52.05</v>
      </c>
      <c r="D24" s="23">
        <f t="shared" si="0"/>
        <v>5.6150000000000002</v>
      </c>
      <c r="E24" s="23">
        <f t="shared" si="1"/>
        <v>5.76</v>
      </c>
      <c r="I24" s="23">
        <f t="shared" ref="I24:K24" si="26">C24*10.764</f>
        <v>560.26619999999991</v>
      </c>
      <c r="J24" s="23">
        <f t="shared" si="26"/>
        <v>60.439859999999996</v>
      </c>
      <c r="K24" s="23">
        <f t="shared" si="26"/>
        <v>62.000639999999997</v>
      </c>
      <c r="M24" s="23">
        <f t="shared" si="10"/>
        <v>682.70669999999984</v>
      </c>
    </row>
    <row r="25" spans="1:13" ht="15.75" customHeight="1" x14ac:dyDescent="0.25">
      <c r="B25" s="23">
        <v>2</v>
      </c>
      <c r="C25" s="23">
        <v>52.05</v>
      </c>
      <c r="D25" s="23">
        <f t="shared" si="0"/>
        <v>5.6150000000000002</v>
      </c>
      <c r="E25" s="23">
        <f t="shared" si="1"/>
        <v>5.76</v>
      </c>
      <c r="I25" s="23">
        <f t="shared" ref="I25:K25" si="27">C25*10.764</f>
        <v>560.26619999999991</v>
      </c>
      <c r="J25" s="23">
        <f t="shared" si="27"/>
        <v>60.439859999999996</v>
      </c>
      <c r="K25" s="23">
        <f t="shared" si="27"/>
        <v>62.000639999999997</v>
      </c>
      <c r="M25" s="23">
        <f t="shared" si="10"/>
        <v>682.70669999999984</v>
      </c>
    </row>
    <row r="26" spans="1:13" ht="15.75" customHeight="1" x14ac:dyDescent="0.25">
      <c r="B26" s="23">
        <v>3</v>
      </c>
      <c r="C26" s="23">
        <v>52.05</v>
      </c>
      <c r="D26" s="23">
        <f t="shared" si="0"/>
        <v>5.6150000000000002</v>
      </c>
      <c r="E26" s="23">
        <f t="shared" si="1"/>
        <v>5.76</v>
      </c>
      <c r="I26" s="23">
        <f t="shared" ref="I26:K26" si="28">C26*10.764</f>
        <v>560.26619999999991</v>
      </c>
      <c r="J26" s="23">
        <f t="shared" si="28"/>
        <v>60.439859999999996</v>
      </c>
      <c r="K26" s="23">
        <f t="shared" si="28"/>
        <v>62.000639999999997</v>
      </c>
      <c r="M26" s="23">
        <f t="shared" si="10"/>
        <v>682.70669999999984</v>
      </c>
    </row>
    <row r="27" spans="1:13" ht="15.75" customHeight="1" x14ac:dyDescent="0.25">
      <c r="B27" s="23">
        <v>4</v>
      </c>
      <c r="C27" s="23">
        <v>52.05</v>
      </c>
      <c r="D27" s="23">
        <f t="shared" si="0"/>
        <v>5.6150000000000002</v>
      </c>
      <c r="E27" s="23">
        <f t="shared" si="1"/>
        <v>5.76</v>
      </c>
      <c r="I27" s="23">
        <f t="shared" ref="I27:K27" si="29">C27*10.764</f>
        <v>560.26619999999991</v>
      </c>
      <c r="J27" s="23">
        <f t="shared" si="29"/>
        <v>60.439859999999996</v>
      </c>
      <c r="K27" s="23">
        <f t="shared" si="29"/>
        <v>62.000639999999997</v>
      </c>
      <c r="M27" s="23">
        <f t="shared" si="10"/>
        <v>682.70669999999984</v>
      </c>
    </row>
    <row r="28" spans="1:13" ht="15.75" customHeight="1" x14ac:dyDescent="0.25">
      <c r="A28" s="23">
        <v>8</v>
      </c>
      <c r="B28" s="23">
        <v>1</v>
      </c>
      <c r="C28" s="23">
        <v>52.05</v>
      </c>
      <c r="D28" s="23">
        <f t="shared" si="0"/>
        <v>5.6150000000000002</v>
      </c>
      <c r="E28" s="23">
        <f t="shared" si="1"/>
        <v>5.76</v>
      </c>
      <c r="I28" s="23">
        <f t="shared" ref="I28:K28" si="30">C28*10.764</f>
        <v>560.26619999999991</v>
      </c>
      <c r="J28" s="23">
        <f t="shared" si="30"/>
        <v>60.439859999999996</v>
      </c>
      <c r="K28" s="23">
        <f t="shared" si="30"/>
        <v>62.000639999999997</v>
      </c>
      <c r="M28" s="23">
        <f t="shared" si="10"/>
        <v>682.70669999999984</v>
      </c>
    </row>
    <row r="29" spans="1:13" ht="15.75" customHeight="1" x14ac:dyDescent="0.25">
      <c r="B29" s="23">
        <v>2</v>
      </c>
      <c r="C29" s="23">
        <v>52.05</v>
      </c>
      <c r="D29" s="23">
        <f t="shared" si="0"/>
        <v>5.6150000000000002</v>
      </c>
      <c r="E29" s="23">
        <f t="shared" si="1"/>
        <v>5.76</v>
      </c>
      <c r="I29" s="23">
        <f t="shared" ref="I29:K29" si="31">C29*10.764</f>
        <v>560.26619999999991</v>
      </c>
      <c r="J29" s="23">
        <f t="shared" si="31"/>
        <v>60.439859999999996</v>
      </c>
      <c r="K29" s="23">
        <f t="shared" si="31"/>
        <v>62.000639999999997</v>
      </c>
      <c r="M29" s="23">
        <f t="shared" si="10"/>
        <v>682.70669999999984</v>
      </c>
    </row>
    <row r="30" spans="1:13" ht="15.75" customHeight="1" x14ac:dyDescent="0.25">
      <c r="B30" s="23">
        <v>3</v>
      </c>
      <c r="C30" s="23">
        <v>52.05</v>
      </c>
      <c r="D30" s="23">
        <f t="shared" si="0"/>
        <v>5.6150000000000002</v>
      </c>
      <c r="E30" s="23">
        <f t="shared" si="1"/>
        <v>5.76</v>
      </c>
      <c r="I30" s="23">
        <f t="shared" ref="I30:K30" si="32">C30*10.764</f>
        <v>560.26619999999991</v>
      </c>
      <c r="J30" s="23">
        <f t="shared" si="32"/>
        <v>60.439859999999996</v>
      </c>
      <c r="K30" s="23">
        <f t="shared" si="32"/>
        <v>62.000639999999997</v>
      </c>
      <c r="M30" s="23">
        <f t="shared" si="10"/>
        <v>682.70669999999984</v>
      </c>
    </row>
    <row r="31" spans="1:13" ht="15.75" customHeight="1" x14ac:dyDescent="0.25">
      <c r="B31" s="23">
        <v>4</v>
      </c>
      <c r="C31" s="23">
        <v>52.05</v>
      </c>
      <c r="D31" s="23">
        <f t="shared" si="0"/>
        <v>5.6150000000000002</v>
      </c>
      <c r="E31" s="23">
        <f t="shared" si="1"/>
        <v>5.76</v>
      </c>
      <c r="I31" s="23">
        <f t="shared" ref="I31:K31" si="33">C31*10.764</f>
        <v>560.26619999999991</v>
      </c>
      <c r="J31" s="23">
        <f t="shared" si="33"/>
        <v>60.439859999999996</v>
      </c>
      <c r="K31" s="23">
        <f t="shared" si="33"/>
        <v>62.000639999999997</v>
      </c>
      <c r="M31" s="23">
        <f t="shared" si="10"/>
        <v>682.70669999999984</v>
      </c>
    </row>
    <row r="32" spans="1:13" ht="15.75" customHeight="1" x14ac:dyDescent="0.25">
      <c r="A32" s="23">
        <v>9</v>
      </c>
      <c r="B32" s="23">
        <v>1</v>
      </c>
      <c r="C32" s="23">
        <f t="shared" ref="C32:C39" si="34">55.81</f>
        <v>55.81</v>
      </c>
      <c r="D32" s="23">
        <f t="shared" ref="D32:D39" si="35">(3.35*0.95)+(3.1*1.1)</f>
        <v>6.5925000000000011</v>
      </c>
      <c r="E32" s="23">
        <f t="shared" si="1"/>
        <v>5.76</v>
      </c>
      <c r="I32" s="23">
        <f t="shared" ref="I32:K32" si="36">C32*10.764</f>
        <v>600.73883999999998</v>
      </c>
      <c r="J32" s="23">
        <f t="shared" si="36"/>
        <v>70.961670000000012</v>
      </c>
      <c r="K32" s="23">
        <f t="shared" si="36"/>
        <v>62.000639999999997</v>
      </c>
      <c r="M32" s="23">
        <f t="shared" si="10"/>
        <v>733.70114999999998</v>
      </c>
    </row>
    <row r="33" spans="1:13" ht="15.75" customHeight="1" x14ac:dyDescent="0.25">
      <c r="B33" s="23">
        <v>2</v>
      </c>
      <c r="C33" s="23">
        <f t="shared" si="34"/>
        <v>55.81</v>
      </c>
      <c r="D33" s="23">
        <f t="shared" si="35"/>
        <v>6.5925000000000011</v>
      </c>
      <c r="E33" s="23">
        <f t="shared" si="1"/>
        <v>5.76</v>
      </c>
      <c r="I33" s="23">
        <f t="shared" ref="I33:K33" si="37">C33*10.764</f>
        <v>600.73883999999998</v>
      </c>
      <c r="J33" s="23">
        <f t="shared" si="37"/>
        <v>70.961670000000012</v>
      </c>
      <c r="K33" s="23">
        <f t="shared" si="37"/>
        <v>62.000639999999997</v>
      </c>
      <c r="M33" s="23">
        <f t="shared" si="10"/>
        <v>733.70114999999998</v>
      </c>
    </row>
    <row r="34" spans="1:13" ht="15.75" customHeight="1" x14ac:dyDescent="0.25">
      <c r="B34" s="23">
        <v>3</v>
      </c>
      <c r="C34" s="23">
        <f t="shared" si="34"/>
        <v>55.81</v>
      </c>
      <c r="D34" s="23">
        <f t="shared" si="35"/>
        <v>6.5925000000000011</v>
      </c>
      <c r="E34" s="23">
        <f t="shared" si="1"/>
        <v>5.76</v>
      </c>
      <c r="I34" s="23">
        <f t="shared" ref="I34:K34" si="38">C34*10.764</f>
        <v>600.73883999999998</v>
      </c>
      <c r="J34" s="23">
        <f t="shared" si="38"/>
        <v>70.961670000000012</v>
      </c>
      <c r="K34" s="23">
        <f t="shared" si="38"/>
        <v>62.000639999999997</v>
      </c>
      <c r="M34" s="23">
        <f t="shared" si="10"/>
        <v>733.70114999999998</v>
      </c>
    </row>
    <row r="35" spans="1:13" ht="15.75" customHeight="1" x14ac:dyDescent="0.25">
      <c r="B35" s="23">
        <v>4</v>
      </c>
      <c r="C35" s="23">
        <f t="shared" si="34"/>
        <v>55.81</v>
      </c>
      <c r="D35" s="23">
        <f t="shared" si="35"/>
        <v>6.5925000000000011</v>
      </c>
      <c r="E35" s="23">
        <f t="shared" si="1"/>
        <v>5.76</v>
      </c>
      <c r="I35" s="23">
        <f t="shared" ref="I35:K35" si="39">C35*10.764</f>
        <v>600.73883999999998</v>
      </c>
      <c r="J35" s="23">
        <f t="shared" si="39"/>
        <v>70.961670000000012</v>
      </c>
      <c r="K35" s="23">
        <f t="shared" si="39"/>
        <v>62.000639999999997</v>
      </c>
      <c r="M35" s="23">
        <f t="shared" si="10"/>
        <v>733.70114999999998</v>
      </c>
    </row>
    <row r="36" spans="1:13" ht="15.75" customHeight="1" x14ac:dyDescent="0.25">
      <c r="A36" s="23">
        <v>10</v>
      </c>
      <c r="B36" s="23">
        <v>1</v>
      </c>
      <c r="C36" s="23">
        <f t="shared" si="34"/>
        <v>55.81</v>
      </c>
      <c r="D36" s="23">
        <f t="shared" si="35"/>
        <v>6.5925000000000011</v>
      </c>
      <c r="E36" s="23">
        <f t="shared" si="1"/>
        <v>5.76</v>
      </c>
      <c r="I36" s="23">
        <f t="shared" ref="I36:K36" si="40">C36*10.764</f>
        <v>600.73883999999998</v>
      </c>
      <c r="J36" s="23">
        <f t="shared" si="40"/>
        <v>70.961670000000012</v>
      </c>
      <c r="K36" s="23">
        <f t="shared" si="40"/>
        <v>62.000639999999997</v>
      </c>
      <c r="M36" s="23">
        <f t="shared" si="10"/>
        <v>733.70114999999998</v>
      </c>
    </row>
    <row r="37" spans="1:13" ht="15.75" customHeight="1" x14ac:dyDescent="0.25">
      <c r="B37" s="23">
        <v>2</v>
      </c>
      <c r="C37" s="23">
        <f t="shared" si="34"/>
        <v>55.81</v>
      </c>
      <c r="D37" s="23">
        <f t="shared" si="35"/>
        <v>6.5925000000000011</v>
      </c>
      <c r="E37" s="23">
        <f t="shared" si="1"/>
        <v>5.76</v>
      </c>
      <c r="I37" s="23">
        <f t="shared" ref="I37:K37" si="41">C37*10.764</f>
        <v>600.73883999999998</v>
      </c>
      <c r="J37" s="23">
        <f t="shared" si="41"/>
        <v>70.961670000000012</v>
      </c>
      <c r="K37" s="23">
        <f t="shared" si="41"/>
        <v>62.000639999999997</v>
      </c>
      <c r="M37" s="23">
        <f t="shared" si="10"/>
        <v>733.70114999999998</v>
      </c>
    </row>
    <row r="38" spans="1:13" ht="15.75" customHeight="1" x14ac:dyDescent="0.25">
      <c r="B38" s="23">
        <v>3</v>
      </c>
      <c r="C38" s="23">
        <f t="shared" si="34"/>
        <v>55.81</v>
      </c>
      <c r="D38" s="23">
        <f t="shared" si="35"/>
        <v>6.5925000000000011</v>
      </c>
      <c r="E38" s="23">
        <f t="shared" si="1"/>
        <v>5.76</v>
      </c>
      <c r="I38" s="23">
        <f t="shared" ref="I38:K38" si="42">C38*10.764</f>
        <v>600.73883999999998</v>
      </c>
      <c r="J38" s="23">
        <f t="shared" si="42"/>
        <v>70.961670000000012</v>
      </c>
      <c r="K38" s="23">
        <f t="shared" si="42"/>
        <v>62.000639999999997</v>
      </c>
      <c r="M38" s="23">
        <f t="shared" si="10"/>
        <v>733.70114999999998</v>
      </c>
    </row>
    <row r="39" spans="1:13" ht="15.75" customHeight="1" x14ac:dyDescent="0.25">
      <c r="B39" s="23">
        <v>4</v>
      </c>
      <c r="C39" s="23">
        <f t="shared" si="34"/>
        <v>55.81</v>
      </c>
      <c r="D39" s="23">
        <f t="shared" si="35"/>
        <v>6.5925000000000011</v>
      </c>
      <c r="E39" s="23">
        <f t="shared" si="1"/>
        <v>5.76</v>
      </c>
      <c r="I39" s="23">
        <f t="shared" ref="I39:K39" si="43">C39*10.764</f>
        <v>600.73883999999998</v>
      </c>
      <c r="J39" s="23">
        <f t="shared" si="43"/>
        <v>70.961670000000012</v>
      </c>
      <c r="K39" s="23">
        <f t="shared" si="43"/>
        <v>62.000639999999997</v>
      </c>
      <c r="M39" s="23">
        <f t="shared" si="10"/>
        <v>733.70114999999998</v>
      </c>
    </row>
    <row r="40" spans="1:13" ht="15.75" customHeight="1" x14ac:dyDescent="0.25">
      <c r="A40" s="23">
        <v>11</v>
      </c>
      <c r="B40" s="23">
        <v>1</v>
      </c>
      <c r="C40" s="23">
        <f t="shared" ref="C40:C43" si="44">61.95</f>
        <v>61.95</v>
      </c>
      <c r="D40" s="23">
        <f t="shared" ref="D40:D44" si="45">(3.2*0.95)+(3.1*1.1)</f>
        <v>6.4500000000000011</v>
      </c>
      <c r="E40" s="23">
        <f t="shared" ref="E40:E55" si="46">2.4*0.6*3</f>
        <v>4.32</v>
      </c>
      <c r="I40" s="23">
        <f t="shared" ref="I40:K40" si="47">C40*10.764</f>
        <v>666.82979999999998</v>
      </c>
      <c r="J40" s="23">
        <f t="shared" si="47"/>
        <v>69.427800000000005</v>
      </c>
      <c r="K40" s="23">
        <f t="shared" si="47"/>
        <v>46.500480000000003</v>
      </c>
      <c r="M40" s="23">
        <f t="shared" si="10"/>
        <v>782.75808000000006</v>
      </c>
    </row>
    <row r="41" spans="1:13" ht="15.75" customHeight="1" x14ac:dyDescent="0.25">
      <c r="B41" s="23">
        <v>2</v>
      </c>
      <c r="C41" s="23">
        <f t="shared" si="44"/>
        <v>61.95</v>
      </c>
      <c r="D41" s="23">
        <f t="shared" si="45"/>
        <v>6.4500000000000011</v>
      </c>
      <c r="E41" s="23">
        <f t="shared" si="46"/>
        <v>4.32</v>
      </c>
      <c r="I41" s="23">
        <f t="shared" ref="I41:K41" si="48">C41*10.764</f>
        <v>666.82979999999998</v>
      </c>
      <c r="J41" s="23">
        <f t="shared" si="48"/>
        <v>69.427800000000005</v>
      </c>
      <c r="K41" s="23">
        <f t="shared" si="48"/>
        <v>46.500480000000003</v>
      </c>
      <c r="M41" s="23">
        <f t="shared" si="10"/>
        <v>782.75808000000006</v>
      </c>
    </row>
    <row r="42" spans="1:13" ht="15.75" customHeight="1" x14ac:dyDescent="0.25">
      <c r="B42" s="23">
        <v>3</v>
      </c>
      <c r="C42" s="23">
        <f t="shared" si="44"/>
        <v>61.95</v>
      </c>
      <c r="D42" s="23">
        <f t="shared" si="45"/>
        <v>6.4500000000000011</v>
      </c>
      <c r="E42" s="23">
        <f t="shared" si="46"/>
        <v>4.32</v>
      </c>
      <c r="I42" s="23">
        <f t="shared" ref="I42:K42" si="49">C42*10.764</f>
        <v>666.82979999999998</v>
      </c>
      <c r="J42" s="23">
        <f t="shared" si="49"/>
        <v>69.427800000000005</v>
      </c>
      <c r="K42" s="23">
        <f t="shared" si="49"/>
        <v>46.500480000000003</v>
      </c>
      <c r="M42" s="23">
        <f t="shared" si="10"/>
        <v>782.75808000000006</v>
      </c>
    </row>
    <row r="43" spans="1:13" ht="15.75" customHeight="1" x14ac:dyDescent="0.25">
      <c r="B43" s="23">
        <v>4</v>
      </c>
      <c r="C43" s="23">
        <f t="shared" si="44"/>
        <v>61.95</v>
      </c>
      <c r="D43" s="23">
        <f t="shared" si="45"/>
        <v>6.4500000000000011</v>
      </c>
      <c r="E43" s="23">
        <f t="shared" si="46"/>
        <v>4.32</v>
      </c>
      <c r="I43" s="23">
        <f t="shared" ref="I43:K43" si="50">C43*10.764</f>
        <v>666.82979999999998</v>
      </c>
      <c r="J43" s="23">
        <f t="shared" si="50"/>
        <v>69.427800000000005</v>
      </c>
      <c r="K43" s="23">
        <f t="shared" si="50"/>
        <v>46.500480000000003</v>
      </c>
      <c r="M43" s="23">
        <f t="shared" si="10"/>
        <v>782.75808000000006</v>
      </c>
    </row>
    <row r="44" spans="1:13" ht="15.75" customHeight="1" x14ac:dyDescent="0.25">
      <c r="A44" s="23">
        <v>12</v>
      </c>
      <c r="B44" s="23">
        <v>1</v>
      </c>
      <c r="C44" s="23">
        <f>61.05</f>
        <v>61.05</v>
      </c>
      <c r="D44" s="23">
        <f t="shared" si="45"/>
        <v>6.4500000000000011</v>
      </c>
      <c r="E44" s="23">
        <f t="shared" si="46"/>
        <v>4.32</v>
      </c>
      <c r="I44" s="23">
        <f t="shared" ref="I44:K44" si="51">C44*10.764</f>
        <v>657.14219999999989</v>
      </c>
      <c r="J44" s="23">
        <f t="shared" si="51"/>
        <v>69.427800000000005</v>
      </c>
      <c r="K44" s="23">
        <f t="shared" si="51"/>
        <v>46.500480000000003</v>
      </c>
      <c r="M44" s="23">
        <f t="shared" si="10"/>
        <v>773.07047999999998</v>
      </c>
    </row>
    <row r="45" spans="1:13" ht="15.75" customHeight="1" x14ac:dyDescent="0.25">
      <c r="B45" s="23">
        <v>2</v>
      </c>
      <c r="C45" s="23">
        <f t="shared" ref="C45:C46" si="52">63.29</f>
        <v>63.29</v>
      </c>
      <c r="D45" s="23">
        <f t="shared" ref="D45:D46" si="53">(3.2*1.1)+(3.1*1.1)</f>
        <v>6.9300000000000015</v>
      </c>
      <c r="E45" s="23">
        <f t="shared" si="46"/>
        <v>4.32</v>
      </c>
      <c r="I45" s="23">
        <f t="shared" ref="I45:K45" si="54">C45*10.764</f>
        <v>681.25355999999999</v>
      </c>
      <c r="J45" s="23">
        <f t="shared" si="54"/>
        <v>74.594520000000017</v>
      </c>
      <c r="K45" s="23">
        <f t="shared" si="54"/>
        <v>46.500480000000003</v>
      </c>
      <c r="M45" s="23">
        <f t="shared" si="10"/>
        <v>802.34856000000002</v>
      </c>
    </row>
    <row r="46" spans="1:13" ht="15.75" customHeight="1" x14ac:dyDescent="0.25">
      <c r="B46" s="23">
        <v>3</v>
      </c>
      <c r="C46" s="23">
        <f t="shared" si="52"/>
        <v>63.29</v>
      </c>
      <c r="D46" s="23">
        <f t="shared" si="53"/>
        <v>6.9300000000000015</v>
      </c>
      <c r="E46" s="23">
        <f t="shared" si="46"/>
        <v>4.32</v>
      </c>
      <c r="I46" s="23">
        <f t="shared" ref="I46:K46" si="55">C46*10.764</f>
        <v>681.25355999999999</v>
      </c>
      <c r="J46" s="23">
        <f t="shared" si="55"/>
        <v>74.594520000000017</v>
      </c>
      <c r="K46" s="23">
        <f t="shared" si="55"/>
        <v>46.500480000000003</v>
      </c>
      <c r="M46" s="23">
        <f t="shared" si="10"/>
        <v>802.34856000000002</v>
      </c>
    </row>
    <row r="47" spans="1:13" ht="15.75" customHeight="1" x14ac:dyDescent="0.25">
      <c r="B47" s="23">
        <v>4</v>
      </c>
      <c r="C47" s="23">
        <f>61.05</f>
        <v>61.05</v>
      </c>
      <c r="D47" s="23">
        <f>(3.2*0.95)+(3.1*1.1)</f>
        <v>6.4500000000000011</v>
      </c>
      <c r="E47" s="23">
        <f t="shared" si="46"/>
        <v>4.32</v>
      </c>
      <c r="H47" s="23" t="s">
        <v>47</v>
      </c>
      <c r="I47" s="23">
        <f t="shared" ref="I47:K47" si="56">C47*10.764</f>
        <v>657.14219999999989</v>
      </c>
      <c r="J47" s="23">
        <f t="shared" si="56"/>
        <v>69.427800000000005</v>
      </c>
      <c r="K47" s="23">
        <f t="shared" si="56"/>
        <v>46.500480000000003</v>
      </c>
      <c r="M47" s="23">
        <f t="shared" si="10"/>
        <v>773.07047999999998</v>
      </c>
    </row>
    <row r="48" spans="1:13" ht="15.75" customHeight="1" x14ac:dyDescent="0.25">
      <c r="A48" s="23">
        <v>13</v>
      </c>
      <c r="B48" s="23">
        <v>1</v>
      </c>
      <c r="C48" s="23">
        <f>69.84</f>
        <v>69.84</v>
      </c>
      <c r="D48" s="23">
        <f t="shared" ref="D48:D51" si="57">(3.2*1.1)+(3.1*1.1)</f>
        <v>6.9300000000000015</v>
      </c>
      <c r="E48" s="23">
        <f t="shared" si="46"/>
        <v>4.32</v>
      </c>
      <c r="I48" s="23">
        <f t="shared" ref="I48:K48" si="58">C48*10.764</f>
        <v>751.75775999999996</v>
      </c>
      <c r="J48" s="23">
        <f t="shared" si="58"/>
        <v>74.594520000000017</v>
      </c>
      <c r="K48" s="23">
        <f t="shared" si="58"/>
        <v>46.500480000000003</v>
      </c>
      <c r="M48" s="23">
        <f t="shared" si="10"/>
        <v>872.85275999999999</v>
      </c>
    </row>
    <row r="49" spans="1:13" ht="15.75" customHeight="1" x14ac:dyDescent="0.25">
      <c r="B49" s="23">
        <v>2</v>
      </c>
      <c r="C49" s="23">
        <f t="shared" ref="C49:C50" si="59">63.29</f>
        <v>63.29</v>
      </c>
      <c r="D49" s="23">
        <f t="shared" si="57"/>
        <v>6.9300000000000015</v>
      </c>
      <c r="E49" s="23">
        <f t="shared" si="46"/>
        <v>4.32</v>
      </c>
      <c r="I49" s="23">
        <f t="shared" ref="I49:K49" si="60">C49*10.764</f>
        <v>681.25355999999999</v>
      </c>
      <c r="J49" s="23">
        <f t="shared" si="60"/>
        <v>74.594520000000017</v>
      </c>
      <c r="K49" s="23">
        <f t="shared" si="60"/>
        <v>46.500480000000003</v>
      </c>
      <c r="M49" s="23">
        <f t="shared" si="10"/>
        <v>802.34856000000002</v>
      </c>
    </row>
    <row r="50" spans="1:13" ht="15.75" customHeight="1" x14ac:dyDescent="0.25">
      <c r="B50" s="23">
        <v>3</v>
      </c>
      <c r="C50" s="23">
        <f t="shared" si="59"/>
        <v>63.29</v>
      </c>
      <c r="D50" s="23">
        <f t="shared" si="57"/>
        <v>6.9300000000000015</v>
      </c>
      <c r="E50" s="23">
        <f t="shared" si="46"/>
        <v>4.32</v>
      </c>
      <c r="I50" s="23">
        <f t="shared" ref="I50:K50" si="61">C50*10.764</f>
        <v>681.25355999999999</v>
      </c>
      <c r="J50" s="23">
        <f t="shared" si="61"/>
        <v>74.594520000000017</v>
      </c>
      <c r="K50" s="23">
        <f t="shared" si="61"/>
        <v>46.500480000000003</v>
      </c>
      <c r="M50" s="23">
        <f t="shared" si="10"/>
        <v>802.34856000000002</v>
      </c>
    </row>
    <row r="51" spans="1:13" ht="15.75" customHeight="1" x14ac:dyDescent="0.25">
      <c r="B51" s="23">
        <v>4</v>
      </c>
      <c r="C51" s="23">
        <f t="shared" ref="C51:C52" si="62">69.84</f>
        <v>69.84</v>
      </c>
      <c r="D51" s="23">
        <f t="shared" si="57"/>
        <v>6.9300000000000015</v>
      </c>
      <c r="E51" s="23">
        <f t="shared" si="46"/>
        <v>4.32</v>
      </c>
      <c r="I51" s="23">
        <f t="shared" ref="I51:K51" si="63">C51*10.764</f>
        <v>751.75775999999996</v>
      </c>
      <c r="J51" s="23">
        <f t="shared" si="63"/>
        <v>74.594520000000017</v>
      </c>
      <c r="K51" s="23">
        <f t="shared" si="63"/>
        <v>46.500480000000003</v>
      </c>
      <c r="M51" s="23">
        <f t="shared" si="10"/>
        <v>872.85275999999999</v>
      </c>
    </row>
    <row r="52" spans="1:13" ht="15.75" customHeight="1" x14ac:dyDescent="0.25">
      <c r="A52" s="23">
        <v>14</v>
      </c>
      <c r="B52" s="23">
        <v>1</v>
      </c>
      <c r="C52" s="23">
        <f t="shared" si="62"/>
        <v>69.84</v>
      </c>
      <c r="D52" s="23">
        <f>(3.2*1.55)+(3.1*1.1)</f>
        <v>8.370000000000001</v>
      </c>
      <c r="E52" s="23">
        <f t="shared" si="46"/>
        <v>4.32</v>
      </c>
      <c r="I52" s="23">
        <f t="shared" ref="I52:K52" si="64">C52*10.764</f>
        <v>751.75775999999996</v>
      </c>
      <c r="J52" s="23">
        <f t="shared" si="64"/>
        <v>90.094680000000011</v>
      </c>
      <c r="K52" s="23">
        <f t="shared" si="64"/>
        <v>46.500480000000003</v>
      </c>
      <c r="M52" s="23">
        <f t="shared" si="10"/>
        <v>888.35292000000004</v>
      </c>
    </row>
    <row r="53" spans="1:13" ht="15.75" customHeight="1" x14ac:dyDescent="0.25">
      <c r="B53" s="23">
        <v>2</v>
      </c>
      <c r="C53" s="23">
        <f t="shared" ref="C53:C54" si="65">68.4</f>
        <v>68.400000000000006</v>
      </c>
      <c r="D53" s="23">
        <f t="shared" ref="D53:D54" si="66">(3.2*1.1)+(3.1*1.1)</f>
        <v>6.9300000000000015</v>
      </c>
      <c r="E53" s="23">
        <f t="shared" si="46"/>
        <v>4.32</v>
      </c>
      <c r="I53" s="23">
        <f t="shared" ref="I53:K53" si="67">C53*10.764</f>
        <v>736.25760000000002</v>
      </c>
      <c r="J53" s="23">
        <f t="shared" si="67"/>
        <v>74.594520000000017</v>
      </c>
      <c r="K53" s="23">
        <f t="shared" si="67"/>
        <v>46.500480000000003</v>
      </c>
      <c r="M53" s="23">
        <f t="shared" si="10"/>
        <v>857.35260000000005</v>
      </c>
    </row>
    <row r="54" spans="1:13" ht="15.75" customHeight="1" x14ac:dyDescent="0.25">
      <c r="B54" s="23">
        <v>3</v>
      </c>
      <c r="C54" s="23">
        <f t="shared" si="65"/>
        <v>68.400000000000006</v>
      </c>
      <c r="D54" s="23">
        <f t="shared" si="66"/>
        <v>6.9300000000000015</v>
      </c>
      <c r="E54" s="23">
        <f t="shared" si="46"/>
        <v>4.32</v>
      </c>
      <c r="I54" s="23">
        <f t="shared" ref="I54:K54" si="68">C54*10.764</f>
        <v>736.25760000000002</v>
      </c>
      <c r="J54" s="23">
        <f t="shared" si="68"/>
        <v>74.594520000000017</v>
      </c>
      <c r="K54" s="23">
        <f t="shared" si="68"/>
        <v>46.500480000000003</v>
      </c>
      <c r="M54" s="23">
        <f t="shared" si="10"/>
        <v>857.35260000000005</v>
      </c>
    </row>
    <row r="55" spans="1:13" ht="15.75" customHeight="1" x14ac:dyDescent="0.25">
      <c r="B55" s="23">
        <v>4</v>
      </c>
      <c r="C55" s="23">
        <f>69.84</f>
        <v>69.84</v>
      </c>
      <c r="D55" s="23">
        <f>(3.2*1.55)+(3.1*1.1)</f>
        <v>8.370000000000001</v>
      </c>
      <c r="E55" s="23">
        <f t="shared" si="46"/>
        <v>4.32</v>
      </c>
      <c r="I55" s="23">
        <f t="shared" ref="I55:K55" si="69">C55*10.764</f>
        <v>751.75775999999996</v>
      </c>
      <c r="J55" s="23">
        <f t="shared" si="69"/>
        <v>90.094680000000011</v>
      </c>
      <c r="K55" s="23">
        <f t="shared" si="69"/>
        <v>46.500480000000003</v>
      </c>
      <c r="M55" s="23">
        <f t="shared" si="10"/>
        <v>888.35292000000004</v>
      </c>
    </row>
    <row r="56" spans="1:13" ht="15.75" customHeight="1" x14ac:dyDescent="0.25">
      <c r="A56" s="23">
        <v>15</v>
      </c>
      <c r="B56" s="23">
        <v>1</v>
      </c>
      <c r="M56" s="23">
        <f>SUM(M2:M55)</f>
        <v>39526.780409999985</v>
      </c>
    </row>
    <row r="57" spans="1:13" ht="15.75" customHeight="1" x14ac:dyDescent="0.25">
      <c r="B57" s="23">
        <v>2</v>
      </c>
    </row>
    <row r="58" spans="1:13" ht="15.75" customHeight="1" x14ac:dyDescent="0.25">
      <c r="B58" s="23">
        <v>3</v>
      </c>
    </row>
    <row r="59" spans="1:13" ht="15.75" customHeight="1" x14ac:dyDescent="0.25">
      <c r="B59" s="23">
        <v>4</v>
      </c>
    </row>
    <row r="60" spans="1:13" ht="15.75" customHeight="1" x14ac:dyDescent="0.25">
      <c r="A60" s="23">
        <v>16</v>
      </c>
      <c r="B60" s="23">
        <v>1</v>
      </c>
    </row>
    <row r="61" spans="1:13" ht="15.75" customHeight="1" x14ac:dyDescent="0.25">
      <c r="B61" s="23">
        <v>2</v>
      </c>
    </row>
    <row r="62" spans="1:13" ht="15.75" customHeight="1" x14ac:dyDescent="0.25">
      <c r="B62" s="23">
        <v>3</v>
      </c>
    </row>
    <row r="63" spans="1:13" ht="15.75" customHeight="1" x14ac:dyDescent="0.25">
      <c r="B63" s="23">
        <v>4</v>
      </c>
    </row>
    <row r="64" spans="1:13" ht="15.75" customHeight="1" x14ac:dyDescent="0.25">
      <c r="B64" s="23">
        <v>1</v>
      </c>
    </row>
    <row r="65" spans="2:2" ht="15.75" customHeight="1" x14ac:dyDescent="0.25">
      <c r="B65" s="23">
        <v>2</v>
      </c>
    </row>
    <row r="66" spans="2:2" ht="15.75" customHeight="1" x14ac:dyDescent="0.25">
      <c r="B66" s="23">
        <v>3</v>
      </c>
    </row>
    <row r="67" spans="2:2" ht="15.75" customHeight="1" x14ac:dyDescent="0.25">
      <c r="B67" s="23">
        <v>4</v>
      </c>
    </row>
    <row r="68" spans="2:2" ht="15.75" customHeight="1" x14ac:dyDescent="0.25">
      <c r="B68" s="23">
        <v>1</v>
      </c>
    </row>
    <row r="69" spans="2:2" ht="15.75" customHeight="1" x14ac:dyDescent="0.25">
      <c r="B69" s="23">
        <v>2</v>
      </c>
    </row>
    <row r="70" spans="2:2" ht="15.75" customHeight="1" x14ac:dyDescent="0.25">
      <c r="B70" s="23">
        <v>3</v>
      </c>
    </row>
    <row r="71" spans="2:2" ht="15.75" customHeight="1" x14ac:dyDescent="0.25">
      <c r="B71" s="23">
        <v>4</v>
      </c>
    </row>
    <row r="72" spans="2:2" ht="15.75" customHeight="1" x14ac:dyDescent="0.25">
      <c r="B72" s="23">
        <v>1</v>
      </c>
    </row>
    <row r="73" spans="2:2" ht="15.75" customHeight="1" x14ac:dyDescent="0.25">
      <c r="B73" s="23">
        <v>2</v>
      </c>
    </row>
    <row r="74" spans="2:2" ht="15.75" customHeight="1" x14ac:dyDescent="0.25">
      <c r="B74" s="23">
        <v>3</v>
      </c>
    </row>
    <row r="75" spans="2:2" ht="15.75" customHeight="1" x14ac:dyDescent="0.25">
      <c r="B75" s="23">
        <v>4</v>
      </c>
    </row>
    <row r="76" spans="2:2" ht="15.75" customHeight="1" x14ac:dyDescent="0.25">
      <c r="B76" s="23">
        <v>1</v>
      </c>
    </row>
    <row r="77" spans="2:2" ht="15.75" customHeight="1" x14ac:dyDescent="0.25">
      <c r="B77" s="23">
        <v>2</v>
      </c>
    </row>
    <row r="78" spans="2:2" ht="15.75" customHeight="1" x14ac:dyDescent="0.25">
      <c r="B78" s="23">
        <v>3</v>
      </c>
    </row>
    <row r="79" spans="2:2" ht="15.75" customHeight="1" x14ac:dyDescent="0.25">
      <c r="B79" s="23">
        <v>4</v>
      </c>
    </row>
    <row r="80" spans="2:2" ht="15.75" customHeight="1" x14ac:dyDescent="0.25">
      <c r="B80" s="23">
        <v>1</v>
      </c>
    </row>
    <row r="81" spans="2:2" ht="15.75" customHeight="1" x14ac:dyDescent="0.25">
      <c r="B81" s="23">
        <v>2</v>
      </c>
    </row>
    <row r="82" spans="2:2" ht="15.75" customHeight="1" x14ac:dyDescent="0.25">
      <c r="B82" s="23">
        <v>3</v>
      </c>
    </row>
    <row r="83" spans="2:2" ht="15.75" customHeight="1" x14ac:dyDescent="0.25">
      <c r="B83" s="23">
        <v>4</v>
      </c>
    </row>
    <row r="84" spans="2:2" ht="15.75" customHeight="1" x14ac:dyDescent="0.25">
      <c r="B84" s="23">
        <v>1</v>
      </c>
    </row>
    <row r="85" spans="2:2" ht="15.75" customHeight="1" x14ac:dyDescent="0.25">
      <c r="B85" s="23">
        <v>2</v>
      </c>
    </row>
    <row r="86" spans="2:2" ht="15.75" customHeight="1" x14ac:dyDescent="0.25">
      <c r="B86" s="23">
        <v>3</v>
      </c>
    </row>
    <row r="87" spans="2:2" ht="15.75" customHeight="1" x14ac:dyDescent="0.25">
      <c r="B87" s="23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VCIPL</vt:lpstr>
      <vt:lpstr>Land, Stamp Duty and rent cost</vt:lpstr>
      <vt:lpstr>Construction Area Statement</vt:lpstr>
      <vt:lpstr>Sales MIS </vt:lpstr>
      <vt:lpstr>Unsold Inventory</vt:lpstr>
      <vt:lpstr>Unsold Flat Inventory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2023-12-28T12:06:04Z</dcterms:modified>
</cp:coreProperties>
</file>