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Yogesh Gaikawad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3" l="1"/>
  <c r="H7" i="39" l="1"/>
  <c r="H8" i="39"/>
  <c r="H9" i="39"/>
  <c r="H10" i="39"/>
  <c r="H11" i="39"/>
  <c r="H6" i="39"/>
  <c r="H12" i="39" s="1"/>
  <c r="D29" i="23" l="1"/>
  <c r="D31" i="23" s="1"/>
  <c r="C14" i="25"/>
  <c r="C18" i="25" l="1"/>
  <c r="Q3" i="4" l="1"/>
  <c r="B3" i="4" s="1"/>
  <c r="J3" i="4"/>
  <c r="I3" i="4"/>
  <c r="E3" i="4"/>
  <c r="A3" i="4"/>
  <c r="P2" i="4"/>
  <c r="B2" i="4" s="1"/>
  <c r="J2" i="4"/>
  <c r="I2" i="4"/>
  <c r="E2" i="4"/>
  <c r="A2" i="4"/>
  <c r="P6" i="4"/>
  <c r="Q6" i="4" s="1"/>
  <c r="B6" i="4" s="1"/>
  <c r="C6" i="4" s="1"/>
  <c r="J6" i="4"/>
  <c r="I6" i="4"/>
  <c r="E6" i="4"/>
  <c r="A6" i="4"/>
  <c r="P5" i="4"/>
  <c r="Q5" i="4" s="1"/>
  <c r="B5" i="4" s="1"/>
  <c r="J5" i="4"/>
  <c r="I5" i="4"/>
  <c r="E5" i="4"/>
  <c r="A5" i="4"/>
  <c r="P21" i="4"/>
  <c r="Q21" i="4" s="1"/>
  <c r="B21" i="4" s="1"/>
  <c r="C21" i="4" s="1"/>
  <c r="D21" i="4" s="1"/>
  <c r="J21" i="4"/>
  <c r="I21" i="4"/>
  <c r="E21" i="4"/>
  <c r="A21" i="4"/>
  <c r="Q20" i="4"/>
  <c r="B20" i="4" s="1"/>
  <c r="C20" i="4" s="1"/>
  <c r="D20" i="4" s="1"/>
  <c r="P20" i="4"/>
  <c r="J20" i="4"/>
  <c r="I20" i="4"/>
  <c r="E20" i="4"/>
  <c r="F20" i="4" s="1"/>
  <c r="A20" i="4"/>
  <c r="Q19" i="4"/>
  <c r="B19" i="4" s="1"/>
  <c r="C19" i="4" s="1"/>
  <c r="D19" i="4" s="1"/>
  <c r="P19" i="4"/>
  <c r="J19" i="4"/>
  <c r="I19" i="4"/>
  <c r="E19" i="4"/>
  <c r="F19" i="4" s="1"/>
  <c r="A19" i="4"/>
  <c r="Q18" i="4"/>
  <c r="B18" i="4" s="1"/>
  <c r="C18" i="4" s="1"/>
  <c r="D18" i="4" s="1"/>
  <c r="P18" i="4"/>
  <c r="J18" i="4"/>
  <c r="I18" i="4"/>
  <c r="E18" i="4"/>
  <c r="F18" i="4" s="1"/>
  <c r="A18" i="4"/>
  <c r="Q17" i="4"/>
  <c r="B17" i="4" s="1"/>
  <c r="C17" i="4" s="1"/>
  <c r="D17" i="4" s="1"/>
  <c r="P17" i="4"/>
  <c r="J17" i="4"/>
  <c r="I17" i="4"/>
  <c r="E17" i="4"/>
  <c r="F17" i="4" s="1"/>
  <c r="A17" i="4"/>
  <c r="Q11" i="4"/>
  <c r="B11" i="4" s="1"/>
  <c r="C11" i="4" s="1"/>
  <c r="D11" i="4" s="1"/>
  <c r="P11" i="4"/>
  <c r="J11" i="4"/>
  <c r="I11" i="4"/>
  <c r="E11" i="4"/>
  <c r="F11" i="4" s="1"/>
  <c r="A11" i="4"/>
  <c r="Q10" i="4"/>
  <c r="B10" i="4" s="1"/>
  <c r="C10" i="4" s="1"/>
  <c r="D10" i="4" s="1"/>
  <c r="P10" i="4"/>
  <c r="J10" i="4"/>
  <c r="I10" i="4"/>
  <c r="E10" i="4"/>
  <c r="F10" i="4" s="1"/>
  <c r="A10" i="4"/>
  <c r="Q9" i="4"/>
  <c r="B9" i="4" s="1"/>
  <c r="C9" i="4" s="1"/>
  <c r="D9" i="4" s="1"/>
  <c r="P9" i="4"/>
  <c r="J9" i="4"/>
  <c r="I9" i="4"/>
  <c r="E9" i="4"/>
  <c r="F9" i="4" s="1"/>
  <c r="A9" i="4"/>
  <c r="Q8" i="4"/>
  <c r="B8" i="4" s="1"/>
  <c r="C8" i="4" s="1"/>
  <c r="D8" i="4" s="1"/>
  <c r="P8" i="4"/>
  <c r="J8" i="4"/>
  <c r="I8" i="4"/>
  <c r="E8" i="4"/>
  <c r="F8" i="4" s="1"/>
  <c r="A8" i="4"/>
  <c r="Q7" i="4"/>
  <c r="B7" i="4" s="1"/>
  <c r="C7" i="4" s="1"/>
  <c r="D7" i="4" s="1"/>
  <c r="H7" i="4" s="1"/>
  <c r="P7" i="4"/>
  <c r="J7" i="4"/>
  <c r="I7" i="4"/>
  <c r="E7" i="4"/>
  <c r="F7" i="4" s="1"/>
  <c r="A7" i="4"/>
  <c r="P4" i="4"/>
  <c r="Q4" i="4" s="1"/>
  <c r="B4" i="4" s="1"/>
  <c r="C4" i="4" s="1"/>
  <c r="D4" i="4" s="1"/>
  <c r="J4" i="4"/>
  <c r="I4" i="4"/>
  <c r="E4" i="4"/>
  <c r="A4" i="4"/>
  <c r="E2" i="25"/>
  <c r="H9" i="4" l="1"/>
  <c r="H11" i="4"/>
  <c r="F6" i="4"/>
  <c r="H8" i="4"/>
  <c r="H10" i="4"/>
  <c r="F21" i="4"/>
  <c r="C3" i="4"/>
  <c r="D3" i="4" s="1"/>
  <c r="F3" i="4"/>
  <c r="C2" i="4"/>
  <c r="D2" i="4" s="1"/>
  <c r="F2" i="4"/>
  <c r="G3" i="4"/>
  <c r="G2" i="4"/>
  <c r="H2" i="4"/>
  <c r="H3" i="4"/>
  <c r="G6" i="4"/>
  <c r="D6" i="4"/>
  <c r="F5" i="4"/>
  <c r="C5" i="4"/>
  <c r="H6" i="4"/>
  <c r="F4" i="4"/>
  <c r="H17" i="4"/>
  <c r="H18" i="4"/>
  <c r="H19" i="4"/>
  <c r="H20" i="4"/>
  <c r="H21" i="4"/>
  <c r="G17" i="4"/>
  <c r="G18" i="4"/>
  <c r="G19" i="4"/>
  <c r="G20" i="4"/>
  <c r="G21" i="4"/>
  <c r="G7" i="4"/>
  <c r="G8" i="4"/>
  <c r="G9" i="4"/>
  <c r="G10" i="4"/>
  <c r="G11" i="4"/>
  <c r="H4" i="4"/>
  <c r="G4" i="4"/>
  <c r="N8" i="24"/>
  <c r="N7" i="24"/>
  <c r="N6" i="24"/>
  <c r="N5" i="24"/>
  <c r="G5" i="4" l="1"/>
  <c r="D5" i="4"/>
  <c r="H5" i="4" s="1"/>
  <c r="I23" i="4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7" i="25"/>
  <c r="D9" i="25" l="1"/>
  <c r="C10" i="25" s="1"/>
  <c r="E10" i="25" s="1"/>
  <c r="C17" i="25" s="1"/>
  <c r="E5" i="25"/>
  <c r="D23" i="23" l="1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29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P16" i="4" l="1"/>
  <c r="Q16" i="4" s="1"/>
  <c r="J16" i="4"/>
  <c r="I16" i="4"/>
  <c r="E16" i="4"/>
  <c r="A16" i="4"/>
  <c r="B16" i="4" l="1"/>
  <c r="C16" i="4" l="1"/>
  <c r="G16" i="4" s="1"/>
  <c r="F16" i="4"/>
  <c r="D16" i="4" l="1"/>
  <c r="H16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<sst xmlns="http://schemas.openxmlformats.org/spreadsheetml/2006/main" count="129" uniqueCount="99">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</sst>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166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6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5" fontId="0" fillId="0" borderId="8" xfId="0" applyNumberFormat="1" applyBorder="1"/>
    <xf numFmtId="166" fontId="5" fillId="0" borderId="0" xfId="0" applyNumberFormat="1" applyFont="1"/>
    <xf numFmtId="167" fontId="0" fillId="0" borderId="0" xfId="0" applyNumberFormat="1"/>
    <xf numFmtId="166" fontId="2" fillId="0" borderId="0" xfId="0" applyNumberFormat="1" applyFont="1"/>
    <xf numFmtId="1" fontId="0" fillId="0" borderId="0" xfId="0" applyNumberFormat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47625</xdr:rowOff>
    </xdr:from>
    <xdr:to>
      <xdr:col>10</xdr:col>
      <xdr:colOff>375359</xdr:colOff>
      <xdr:row>21</xdr:row>
      <xdr:rowOff>48127</xdr:rowOff>
    </xdr:to>
    <xdr:pic>
      <xdr:nvPicPr>
        <xdr:cNvPr id="4" name="Picture 3" descr="C:\Users\COMP\Downloads\WhatsApp Image 2024-06-12 at 12.54.3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47625"/>
          <a:ext cx="6147509" cy="40010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231913</xdr:colOff>
      <xdr:row>1</xdr:row>
      <xdr:rowOff>33130</xdr:rowOff>
    </xdr:from>
    <xdr:to>
      <xdr:col>10</xdr:col>
      <xdr:colOff>258547</xdr:colOff>
      <xdr:row>21</xdr:row>
      <xdr:rowOff>61632</xdr:rowOff>
    </xdr:to>
    <xdr:pic>
      <xdr:nvPicPr>
        <xdr:cNvPr id="4" name="Picture 3" descr="C:\Users\COMP\Downloads\WhatsApp Image 2024-06-12 at 12.56.09 PM (1)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913" y="223630"/>
          <a:ext cx="6155764" cy="38385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386128</xdr:colOff>
      <xdr:row>0</xdr:row>
      <xdr:rowOff>117231</xdr:rowOff>
    </xdr:from>
    <xdr:to>
      <xdr:col>10</xdr:col>
      <xdr:colOff>584799</xdr:colOff>
      <xdr:row>22</xdr:row>
      <xdr:rowOff>147977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128" y="117231"/>
          <a:ext cx="6294671" cy="422174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131885</xdr:colOff>
      <xdr:row>0</xdr:row>
      <xdr:rowOff>139212</xdr:rowOff>
    </xdr:from>
    <xdr:to>
      <xdr:col>15</xdr:col>
      <xdr:colOff>522410</xdr:colOff>
      <xdr:row>26</xdr:row>
      <xdr:rowOff>186837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885" y="139212"/>
          <a:ext cx="9512544" cy="500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8" sqref="E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34500</v>
      </c>
      <c r="F2" s="72"/>
      <c r="G2" s="120" t="s">
        <v>76</v>
      </c>
      <c r="H2" s="121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34500</v>
      </c>
      <c r="D3" s="41">
        <v>0</v>
      </c>
      <c r="E3" s="115">
        <v>0</v>
      </c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v>34500</v>
      </c>
      <c r="D5" s="57" t="s">
        <v>61</v>
      </c>
      <c r="E5" s="58">
        <f>ROUND(C5/10.764,0)</f>
        <v>3205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13500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21000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>
        <v>0</v>
      </c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21000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34500</v>
      </c>
      <c r="D10" s="57" t="s">
        <v>61</v>
      </c>
      <c r="E10" s="58">
        <f>ROUND(C10/10.764,0)</f>
        <v>3205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2022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f>C12-C13</f>
        <v>2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58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454</v>
      </c>
      <c r="D16" s="72"/>
      <c r="E16" s="61"/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1455070</v>
      </c>
      <c r="D17" s="72"/>
      <c r="E17" s="54"/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>
        <f>C16*2000</f>
        <v>908000</v>
      </c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4" zoomScale="85" zoomScaleNormal="85" workbookViewId="0">
      <selection activeCell="L12" sqref="L1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D2" s="17"/>
      <c r="F2" s="75"/>
      <c r="G2" s="75"/>
    </row>
    <row r="3" spans="1:8">
      <c r="A3" s="15" t="s">
        <v>13</v>
      </c>
      <c r="B3" s="19"/>
      <c r="C3" s="20">
        <v>6000</v>
      </c>
      <c r="D3" s="21" t="s">
        <v>94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4000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0</v>
      </c>
      <c r="D7" s="25"/>
      <c r="F7" s="75"/>
      <c r="G7" s="75"/>
    </row>
    <row r="8" spans="1:8">
      <c r="A8" s="15" t="s">
        <v>18</v>
      </c>
      <c r="B8" s="24"/>
      <c r="C8" s="25">
        <f>C9-C7</f>
        <v>60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0</v>
      </c>
      <c r="D10" s="25"/>
      <c r="F10" s="75"/>
      <c r="G10" s="75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4000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6000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98</v>
      </c>
      <c r="B18" s="7"/>
      <c r="C18" s="73">
        <v>379</v>
      </c>
      <c r="D18" s="73"/>
      <c r="E18" s="74"/>
      <c r="F18" s="75"/>
      <c r="G18" s="75"/>
    </row>
    <row r="19" spans="1:8">
      <c r="A19" s="15"/>
      <c r="B19" s="6"/>
      <c r="C19" s="30">
        <f>C18*C16</f>
        <v>2274000</v>
      </c>
      <c r="D19" s="75" t="s">
        <v>68</v>
      </c>
      <c r="E19" s="30"/>
      <c r="F19" s="75"/>
      <c r="G19" s="75"/>
    </row>
    <row r="20" spans="1:8">
      <c r="A20" s="15"/>
      <c r="B20" s="61">
        <f>C20*90%</f>
        <v>1944270</v>
      </c>
      <c r="C20" s="31">
        <f>C19*95%</f>
        <v>2160300</v>
      </c>
      <c r="D20" s="75" t="s">
        <v>24</v>
      </c>
      <c r="E20" s="31"/>
      <c r="F20" s="75"/>
      <c r="G20" s="75"/>
    </row>
    <row r="21" spans="1:8">
      <c r="A21" s="15"/>
      <c r="C21" s="31">
        <f>C19*80%</f>
        <v>1819200</v>
      </c>
      <c r="D21" s="75" t="s">
        <v>25</v>
      </c>
      <c r="E21" s="31"/>
      <c r="F21" s="75"/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758000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4737.5</v>
      </c>
      <c r="D25" s="31"/>
    </row>
    <row r="26" spans="1:8">
      <c r="C26" s="31"/>
      <c r="D26" s="31"/>
    </row>
    <row r="27" spans="1:8">
      <c r="C27" s="31"/>
      <c r="D27" s="116"/>
    </row>
    <row r="28" spans="1:8">
      <c r="C28"/>
      <c r="D28" s="116"/>
    </row>
    <row r="29" spans="1:8">
      <c r="C29" s="61">
        <v>35.17</v>
      </c>
      <c r="D29" s="116">
        <f>C29*10.764</f>
        <v>378.56988000000001</v>
      </c>
      <c r="E29" s="117"/>
    </row>
    <row r="30" spans="1:8">
      <c r="C30"/>
      <c r="D30" s="116"/>
    </row>
    <row r="31" spans="1:8">
      <c r="C31"/>
      <c r="D31" s="118">
        <f>SUM(D29:D30)</f>
        <v>378.56988000000001</v>
      </c>
      <c r="E31" s="117">
        <f>D31*1.2</f>
        <v>454.28385600000001</v>
      </c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541</v>
      </c>
      <c r="C2" s="4">
        <f t="shared" ref="C2:C3" si="2">B2*1.2</f>
        <v>649.19999999999993</v>
      </c>
      <c r="D2" s="4">
        <f t="shared" ref="D2:D3" si="3">C2*1.2</f>
        <v>779.03999999999985</v>
      </c>
      <c r="E2" s="5">
        <f t="shared" ref="E2:E3" si="4">R2</f>
        <v>3432000</v>
      </c>
      <c r="F2" s="4">
        <f t="shared" ref="F2:F3" si="5">ROUND((E2/B2),0)</f>
        <v>6344</v>
      </c>
      <c r="G2" s="4">
        <f t="shared" ref="G2:G3" si="6">ROUND((E2/C2),0)</f>
        <v>5287</v>
      </c>
      <c r="H2" s="4">
        <f t="shared" ref="H2:H3" si="7">ROUND((E2/D2),0)</f>
        <v>4405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541</v>
      </c>
      <c r="R2" s="2">
        <v>3432000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1166.6666666666667</v>
      </c>
      <c r="C3" s="4">
        <f t="shared" si="2"/>
        <v>1400</v>
      </c>
      <c r="D3" s="4">
        <f t="shared" si="3"/>
        <v>1680</v>
      </c>
      <c r="E3" s="5">
        <f t="shared" si="4"/>
        <v>8500000</v>
      </c>
      <c r="F3" s="4">
        <f t="shared" si="5"/>
        <v>7286</v>
      </c>
      <c r="G3" s="4">
        <f t="shared" si="6"/>
        <v>6071</v>
      </c>
      <c r="H3" s="4">
        <f t="shared" si="7"/>
        <v>5060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1400</v>
      </c>
      <c r="Q3" s="72">
        <f t="shared" ref="Q3" si="11"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895.83333333333337</v>
      </c>
      <c r="C4" s="4">
        <f t="shared" ref="C4:C11" si="14">B4*1.2</f>
        <v>1075</v>
      </c>
      <c r="D4" s="4">
        <f t="shared" ref="D4:D11" si="15">C4*1.2</f>
        <v>1290</v>
      </c>
      <c r="E4" s="5">
        <f t="shared" ref="E4:E11" si="16">R4</f>
        <v>6740000</v>
      </c>
      <c r="F4" s="4">
        <f t="shared" ref="F4:F11" si="17">ROUND((E4/B4),0)</f>
        <v>7524</v>
      </c>
      <c r="G4" s="4">
        <f t="shared" ref="G4:G11" si="18">ROUND((E4/C4),0)</f>
        <v>6270</v>
      </c>
      <c r="H4" s="4">
        <f t="shared" ref="H4:H11" si="19">ROUND((E4/D4),0)</f>
        <v>5225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1290</v>
      </c>
      <c r="P4" s="72">
        <f t="shared" ref="P4:P11" si="22">O4/1.2</f>
        <v>1075</v>
      </c>
      <c r="Q4" s="72">
        <f t="shared" ref="Q4:Q11" si="23">P4/1.2</f>
        <v>895.83333333333337</v>
      </c>
      <c r="R4" s="2">
        <v>6740000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947.91666666666674</v>
      </c>
      <c r="C5" s="4">
        <f t="shared" ref="C5:C6" si="26">B5*1.2</f>
        <v>1137.5</v>
      </c>
      <c r="D5" s="4">
        <f t="shared" ref="D5:D6" si="27">C5*1.2</f>
        <v>1365</v>
      </c>
      <c r="E5" s="5">
        <f t="shared" ref="E5:E6" si="28">R5</f>
        <v>7508000</v>
      </c>
      <c r="F5" s="4">
        <f t="shared" ref="F5:F6" si="29">ROUND((E5/B5),0)</f>
        <v>7921</v>
      </c>
      <c r="G5" s="4">
        <f t="shared" ref="G5:G6" si="30">ROUND((E5/C5),0)</f>
        <v>6600</v>
      </c>
      <c r="H5" s="4">
        <f t="shared" ref="H5:H6" si="31">ROUND((E5/D5),0)</f>
        <v>5500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1365</v>
      </c>
      <c r="P5" s="72">
        <f t="shared" ref="P5:P6" si="34">O5/1.2</f>
        <v>1137.5</v>
      </c>
      <c r="Q5" s="72">
        <f t="shared" ref="Q5:Q6" si="35">P5/1.2</f>
        <v>947.91666666666674</v>
      </c>
      <c r="R5" s="2">
        <v>7508000</v>
      </c>
      <c r="S5" s="2"/>
      <c r="T5" s="2"/>
    </row>
    <row r="6" spans="1:35">
      <c r="A6" s="4">
        <f t="shared" si="24"/>
        <v>0</v>
      </c>
      <c r="B6" s="4">
        <f t="shared" si="25"/>
        <v>0</v>
      </c>
      <c r="C6" s="4">
        <f t="shared" si="26"/>
        <v>0</v>
      </c>
      <c r="D6" s="4">
        <f t="shared" si="27"/>
        <v>0</v>
      </c>
      <c r="E6" s="5">
        <f t="shared" si="28"/>
        <v>0</v>
      </c>
      <c r="F6" s="4" t="e">
        <f t="shared" si="29"/>
        <v>#DIV/0!</v>
      </c>
      <c r="G6" s="4" t="e">
        <f t="shared" si="30"/>
        <v>#DIV/0!</v>
      </c>
      <c r="H6" s="4" t="e">
        <f t="shared" si="31"/>
        <v>#DIV/0!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f t="shared" si="34"/>
        <v>0</v>
      </c>
      <c r="Q6" s="72">
        <f t="shared" si="35"/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0</v>
      </c>
      <c r="P7" s="72">
        <f t="shared" si="22"/>
        <v>0</v>
      </c>
      <c r="Q7" s="72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N16" sqref="N1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5" zoomScaleNormal="11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S16" sqref="S16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H16"/>
  <sheetViews>
    <sheetView workbookViewId="0">
      <selection activeCell="H19" sqref="H19"/>
    </sheetView>
  </sheetViews>
  <sheetFormatPr defaultRowHeight="15"/>
  <sheetData>
    <row r="6" spans="6:8">
      <c r="F6">
        <v>9.3000000000000007</v>
      </c>
      <c r="G6">
        <v>14.6</v>
      </c>
      <c r="H6">
        <f>G6*F6</f>
        <v>135.78</v>
      </c>
    </row>
    <row r="7" spans="6:8">
      <c r="F7">
        <v>7.1</v>
      </c>
      <c r="G7">
        <v>12.3</v>
      </c>
      <c r="H7" s="72">
        <f t="shared" ref="H7:H13" si="0">G7*F7</f>
        <v>87.33</v>
      </c>
    </row>
    <row r="8" spans="6:8">
      <c r="F8">
        <v>3.2</v>
      </c>
      <c r="G8">
        <v>3.3</v>
      </c>
      <c r="H8" s="72">
        <f t="shared" si="0"/>
        <v>10.56</v>
      </c>
    </row>
    <row r="9" spans="6:8">
      <c r="F9">
        <v>6.1</v>
      </c>
      <c r="G9">
        <v>3.2</v>
      </c>
      <c r="H9" s="72">
        <f t="shared" si="0"/>
        <v>19.52</v>
      </c>
    </row>
    <row r="10" spans="6:8">
      <c r="F10">
        <v>3.1</v>
      </c>
      <c r="G10">
        <v>10</v>
      </c>
      <c r="H10" s="72">
        <f t="shared" si="0"/>
        <v>31</v>
      </c>
    </row>
    <row r="11" spans="6:8">
      <c r="F11">
        <v>9.4</v>
      </c>
      <c r="G11">
        <v>10.199999999999999</v>
      </c>
      <c r="H11" s="72">
        <f t="shared" si="0"/>
        <v>95.88</v>
      </c>
    </row>
    <row r="12" spans="6:8">
      <c r="H12" s="72">
        <f>SUM(H6:H11)</f>
        <v>380.07000000000005</v>
      </c>
    </row>
    <row r="13" spans="6:8">
      <c r="H13" s="72"/>
    </row>
    <row r="15" spans="6:8">
      <c r="H15" s="119"/>
    </row>
    <row r="16" spans="6:8">
      <c r="H16" s="1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2024-06-27T10:41:51Z</dcterms:modified>
</cp:coreProperties>
</file>