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INU SURENDRAN\Land &amp; Building -2023 -2024\Olympia Industries Ltd\"/>
    </mc:Choice>
  </mc:AlternateContent>
  <xr:revisionPtr revIDLastSave="0" documentId="13_ncr:1_{6B83C7FF-A5EC-421C-9503-E15CCE3D588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Valuation " sheetId="4" r:id="rId1"/>
    <sheet name="Sheet1" sheetId="5" r:id="rId2"/>
    <sheet name="Sheet2" sheetId="6" r:id="rId3"/>
    <sheet name="Sheet3" sheetId="7" r:id="rId4"/>
  </sheets>
  <calcPr calcId="191029"/>
</workbook>
</file>

<file path=xl/calcChain.xml><?xml version="1.0" encoding="utf-8"?>
<calcChain xmlns="http://schemas.openxmlformats.org/spreadsheetml/2006/main">
  <c r="W8" i="6" l="1"/>
  <c r="K11" i="6"/>
  <c r="X13" i="5"/>
  <c r="X12" i="5"/>
  <c r="L12" i="5" l="1"/>
  <c r="O17" i="4"/>
  <c r="J17" i="4"/>
  <c r="K17" i="4" s="1"/>
  <c r="L17" i="4" s="1"/>
  <c r="N17" i="4" s="1"/>
  <c r="H17" i="4"/>
  <c r="I17" i="4" s="1"/>
  <c r="C21" i="4"/>
  <c r="M17" i="4" l="1"/>
  <c r="O15" i="4" l="1"/>
  <c r="H15" i="4"/>
  <c r="I15" i="4" s="1"/>
  <c r="O14" i="4"/>
  <c r="H14" i="4"/>
  <c r="I14" i="4" s="1"/>
  <c r="O16" i="4"/>
  <c r="H16" i="4"/>
  <c r="J16" i="4" s="1"/>
  <c r="K16" i="4" s="1"/>
  <c r="L16" i="4" s="1"/>
  <c r="N16" i="4" s="1"/>
  <c r="J15" i="4" l="1"/>
  <c r="K15" i="4" s="1"/>
  <c r="L15" i="4" s="1"/>
  <c r="N15" i="4" s="1"/>
  <c r="M15" i="4" s="1"/>
  <c r="J14" i="4"/>
  <c r="K14" i="4" s="1"/>
  <c r="L14" i="4" s="1"/>
  <c r="N14" i="4" s="1"/>
  <c r="M14" i="4" s="1"/>
  <c r="M16" i="4"/>
  <c r="I16" i="4"/>
  <c r="C8" i="4" l="1"/>
  <c r="O13" i="4" l="1"/>
  <c r="H13" i="4"/>
  <c r="J13" i="4" s="1"/>
  <c r="K13" i="4" s="1"/>
  <c r="L13" i="4" s="1"/>
  <c r="N13" i="4" s="1"/>
  <c r="N21" i="4" s="1"/>
  <c r="M13" i="4" l="1"/>
  <c r="I13" i="4"/>
  <c r="C121" i="4"/>
  <c r="B90" i="4" l="1"/>
  <c r="B91" i="4" s="1"/>
  <c r="O21" i="4" l="1"/>
  <c r="M21" i="4" l="1"/>
  <c r="C34" i="4"/>
  <c r="C37" i="4"/>
  <c r="C41" i="4"/>
  <c r="C35" i="4" l="1"/>
  <c r="C38" i="4" s="1"/>
  <c r="C42" i="4"/>
  <c r="C40" i="4" l="1"/>
  <c r="C39" i="4"/>
</calcChain>
</file>

<file path=xl/sharedStrings.xml><?xml version="1.0" encoding="utf-8"?>
<sst xmlns="http://schemas.openxmlformats.org/spreadsheetml/2006/main" count="57" uniqueCount="45">
  <si>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</si>
  <si>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</si>
  <si>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</si>
  <si>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</si>
  <si>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</si>
  <si>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</si>
  <si>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</si>
  <si>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</si>
  <si>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</si>
  <si>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</si>
  <si>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</si>
  <si>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</si>
  <si>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</si>
  <si>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</si>
  <si>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</si>
  <si>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</si>
  <si>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</si>
  <si>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Structure No.</t>
  </si>
  <si>
    <t>Estimated Replacement Rate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</si>
  <si>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</si>
  <si>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</si>
  <si>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</si>
  <si>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</si>
  <si>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Interior and other Development</t>
  </si>
  <si>
    <t>Built up area</t>
  </si>
  <si>
    <t>Interior and Other Development</t>
  </si>
  <si>
    <t>Insurable Value</t>
  </si>
  <si>
    <t>Guideline Value</t>
  </si>
  <si>
    <t>Total Fair Market Value</t>
  </si>
  <si>
    <t>Age Of Build. In Years(approx)</t>
  </si>
  <si>
    <t>Sq.M</t>
  </si>
  <si>
    <t>Total BUA</t>
  </si>
  <si>
    <t>Structure Value (as per approved plan)</t>
  </si>
  <si>
    <t xml:space="preserve">Built Up Area </t>
  </si>
  <si>
    <t>Per sq.M</t>
  </si>
  <si>
    <t>Per Sq.M</t>
  </si>
  <si>
    <t>(Sq. Ft.)</t>
  </si>
  <si>
    <t xml:space="preserve">land area </t>
  </si>
  <si>
    <t>Structure</t>
  </si>
  <si>
    <t>Ground  Floor -RCC</t>
  </si>
  <si>
    <t>1ST  Floor - RCC</t>
  </si>
  <si>
    <t xml:space="preserve">Ground Floor -Shed </t>
  </si>
  <si>
    <t xml:space="preserve">Mezzanine Area </t>
  </si>
  <si>
    <t xml:space="preserve">Security Cabin </t>
  </si>
  <si>
    <t>Per sq.Ft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</si>
</sst>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.000_ ;_ * \-#,##0.000_ ;_ * &quot;-&quot;?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sz val="13"/>
      <color theme="1"/>
      <name val="Arial"/>
      <family val="2"/>
    </font>
    <font>
      <b/>
      <sz val="14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7" fillId="0" borderId="1" xfId="1" applyFont="1" applyBorder="1" applyAlignment="1">
      <alignment vertical="center" wrapText="1"/>
    </xf>
    <xf numFmtId="43" fontId="8" fillId="0" borderId="1" xfId="1" applyFont="1" applyBorder="1" applyAlignment="1">
      <alignment horizontal="right" vertical="center"/>
    </xf>
    <xf numFmtId="43" fontId="10" fillId="0" borderId="1" xfId="1" applyFont="1" applyBorder="1" applyAlignment="1">
      <alignment vertical="center" wrapText="1"/>
    </xf>
    <xf numFmtId="0" fontId="6" fillId="0" borderId="1" xfId="1" applyNumberFormat="1" applyFont="1" applyBorder="1" applyAlignment="1">
      <alignment horizontal="right" vertical="center"/>
    </xf>
    <xf numFmtId="43" fontId="6" fillId="0" borderId="1" xfId="1" applyFont="1" applyBorder="1"/>
    <xf numFmtId="0" fontId="1" fillId="0" borderId="1" xfId="0" applyFont="1" applyBorder="1"/>
    <xf numFmtId="43" fontId="1" fillId="0" borderId="0" xfId="0" applyNumberFormat="1" applyFont="1" applyAlignment="1">
      <alignment vertical="top"/>
    </xf>
    <xf numFmtId="0" fontId="6" fillId="0" borderId="3" xfId="0" applyFont="1" applyBorder="1" applyAlignment="1">
      <alignment vertical="top" wrapText="1"/>
    </xf>
    <xf numFmtId="0" fontId="6" fillId="0" borderId="0" xfId="1" applyNumberFormat="1" applyFont="1" applyBorder="1" applyAlignment="1">
      <alignment horizontal="right" vertical="center"/>
    </xf>
    <xf numFmtId="43" fontId="8" fillId="0" borderId="0" xfId="1" applyFont="1" applyBorder="1" applyAlignment="1">
      <alignment horizontal="right" vertical="center"/>
    </xf>
    <xf numFmtId="43" fontId="7" fillId="0" borderId="0" xfId="1" applyFont="1" applyBorder="1" applyAlignment="1">
      <alignment vertical="center" wrapText="1"/>
    </xf>
    <xf numFmtId="43" fontId="10" fillId="0" borderId="0" xfId="1" applyFont="1" applyBorder="1" applyAlignment="1">
      <alignment vertical="center" wrapText="1"/>
    </xf>
    <xf numFmtId="43" fontId="6" fillId="0" borderId="0" xfId="1" applyFont="1" applyBorder="1"/>
    <xf numFmtId="2" fontId="1" fillId="0" borderId="0" xfId="1" applyNumberFormat="1" applyFont="1"/>
    <xf numFmtId="2" fontId="7" fillId="0" borderId="1" xfId="1" applyNumberFormat="1" applyFont="1" applyBorder="1" applyAlignment="1">
      <alignment vertical="top"/>
    </xf>
    <xf numFmtId="2" fontId="7" fillId="0" borderId="1" xfId="1" applyNumberFormat="1" applyFont="1" applyBorder="1"/>
    <xf numFmtId="2" fontId="4" fillId="0" borderId="1" xfId="1" applyNumberFormat="1" applyFont="1" applyBorder="1" applyAlignment="1">
      <alignment horizontal="center" vertical="top" wrapText="1" shrinkToFit="1"/>
    </xf>
    <xf numFmtId="2" fontId="6" fillId="0" borderId="1" xfId="1" applyNumberFormat="1" applyFont="1" applyBorder="1"/>
    <xf numFmtId="2" fontId="6" fillId="0" borderId="3" xfId="1" applyNumberFormat="1" applyFont="1" applyBorder="1"/>
    <xf numFmtId="2" fontId="7" fillId="0" borderId="0" xfId="1" applyNumberFormat="1" applyFont="1" applyAlignment="1">
      <alignment vertical="top"/>
    </xf>
    <xf numFmtId="2" fontId="3" fillId="0" borderId="0" xfId="1" applyNumberFormat="1" applyFont="1"/>
    <xf numFmtId="2" fontId="1" fillId="0" borderId="0" xfId="1" applyNumberFormat="1" applyFont="1" applyAlignment="1">
      <alignment wrapText="1"/>
    </xf>
    <xf numFmtId="2" fontId="14" fillId="0" borderId="5" xfId="0" applyNumberFormat="1" applyFont="1" applyBorder="1"/>
    <xf numFmtId="0" fontId="1" fillId="0" borderId="0" xfId="0" applyFont="1" applyBorder="1" applyAlignment="1">
      <alignment horizontal="center"/>
    </xf>
    <xf numFmtId="2" fontId="1" fillId="0" borderId="0" xfId="1" applyNumberFormat="1" applyFont="1" applyBorder="1" applyAlignment="1">
      <alignment wrapText="1"/>
    </xf>
    <xf numFmtId="0" fontId="8" fillId="0" borderId="0" xfId="0" applyFont="1" applyAlignment="1">
      <alignment horizontal="right" vertical="top"/>
    </xf>
    <xf numFmtId="43" fontId="8" fillId="0" borderId="0" xfId="1" applyFont="1" applyAlignment="1">
      <alignment vertical="top"/>
    </xf>
    <xf numFmtId="43" fontId="10" fillId="0" borderId="1" xfId="1" applyFont="1" applyBorder="1"/>
    <xf numFmtId="2" fontId="15" fillId="0" borderId="0" xfId="0" applyNumberFormat="1" applyFont="1" applyAlignment="1"/>
    <xf numFmtId="4" fontId="3" fillId="0" borderId="0" xfId="0" applyNumberFormat="1" applyFont="1" applyAlignment="1">
      <alignment vertical="top"/>
    </xf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3" fillId="0" borderId="0" xfId="1" applyFont="1"/>
    <xf numFmtId="2" fontId="1" fillId="0" borderId="0" xfId="0" applyNumberFormat="1" applyFont="1"/>
    <xf numFmtId="0" fontId="10" fillId="0" borderId="1" xfId="0" applyFont="1" applyBorder="1" applyAlignment="1">
      <alignment horizontal="center" wrapText="1"/>
    </xf>
    <xf numFmtId="4" fontId="10" fillId="0" borderId="1" xfId="0" applyNumberFormat="1" applyFont="1" applyBorder="1"/>
    <xf numFmtId="43" fontId="0" fillId="2" borderId="0" xfId="1" applyFont="1" applyFill="1"/>
    <xf numFmtId="0" fontId="0" fillId="2" borderId="0" xfId="0" applyFill="1"/>
    <xf numFmtId="2" fontId="1" fillId="0" borderId="1" xfId="0" applyNumberFormat="1" applyFont="1" applyBorder="1"/>
    <xf numFmtId="43" fontId="14" fillId="2" borderId="0" xfId="0" applyNumberFormat="1" applyFont="1" applyFill="1"/>
    <xf numFmtId="0" fontId="1" fillId="0" borderId="0" xfId="0" applyFont="1" applyAlignment="1">
      <alignment horizontal="right"/>
    </xf>
    <xf numFmtId="0" fontId="3" fillId="0" borderId="0" xfId="0" applyFont="1" applyBorder="1" applyAlignment="1">
      <alignment vertical="top"/>
    </xf>
    <xf numFmtId="0" fontId="8" fillId="0" borderId="0" xfId="0" applyFont="1" applyBorder="1"/>
    <xf numFmtId="0" fontId="1" fillId="0" borderId="0" xfId="0" applyFont="1" applyBorder="1"/>
    <xf numFmtId="2" fontId="1" fillId="0" borderId="0" xfId="1" applyNumberFormat="1" applyFont="1" applyBorder="1"/>
    <xf numFmtId="0" fontId="6" fillId="0" borderId="0" xfId="0" applyFont="1" applyBorder="1"/>
    <xf numFmtId="0" fontId="3" fillId="0" borderId="0" xfId="0" applyFont="1" applyBorder="1"/>
    <xf numFmtId="0" fontId="0" fillId="0" borderId="0" xfId="0" applyBorder="1"/>
    <xf numFmtId="0" fontId="1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 vertical="top"/>
    </xf>
    <xf numFmtId="0" fontId="6" fillId="0" borderId="0" xfId="0" applyFont="1" applyBorder="1" applyAlignment="1">
      <alignment horizontal="center" vertical="top"/>
    </xf>
    <xf numFmtId="2" fontId="1" fillId="0" borderId="0" xfId="0" applyNumberFormat="1" applyFont="1" applyBorder="1"/>
    <xf numFmtId="43" fontId="6" fillId="0" borderId="0" xfId="1" applyFont="1" applyBorder="1" applyAlignment="1">
      <alignment vertical="top"/>
    </xf>
    <xf numFmtId="4" fontId="3" fillId="0" borderId="0" xfId="0" applyNumberFormat="1" applyFont="1" applyBorder="1"/>
    <xf numFmtId="4" fontId="8" fillId="0" borderId="0" xfId="0" applyNumberFormat="1" applyFont="1" applyBorder="1"/>
    <xf numFmtId="0" fontId="1" fillId="0" borderId="1" xfId="0" applyFont="1" applyFill="1" applyBorder="1"/>
    <xf numFmtId="0" fontId="6" fillId="0" borderId="1" xfId="1" applyNumberFormat="1" applyFont="1" applyFill="1" applyBorder="1" applyAlignment="1">
      <alignment horizontal="right" vertical="center"/>
    </xf>
    <xf numFmtId="43" fontId="1" fillId="0" borderId="0" xfId="1" applyFont="1"/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0" borderId="2" xfId="1" applyFont="1" applyBorder="1" applyAlignment="1">
      <alignment horizontal="center" vertical="top"/>
    </xf>
    <xf numFmtId="43" fontId="6" fillId="0" borderId="4" xfId="1" applyFont="1" applyBorder="1" applyAlignment="1">
      <alignment horizontal="center" vertical="top"/>
    </xf>
    <xf numFmtId="0" fontId="16" fillId="0" borderId="0" xfId="0" applyFont="1" applyAlignment="1">
      <alignment horizontal="left" wrapText="1"/>
    </xf>
    <xf numFmtId="0" fontId="6" fillId="0" borderId="3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wrapText="1"/>
    </xf>
    <xf numFmtId="0" fontId="6" fillId="0" borderId="1" xfId="0" applyFont="1" applyBorder="1" applyAlignment="1">
      <alignment horizontal="center" vertical="top"/>
    </xf>
    <xf numFmtId="164" fontId="0" fillId="0" borderId="0" xfId="0" applyNumberFormat="1"/>
  </cellXfs>
  <cellStyles count="3">
    <cellStyle name="Comma" xfId="1" builtinId="3"/>
    <cellStyle name="Comma 2" xfId="2" xr:uid="{E48405D6-DCCB-4ACA-ACCF-04B30786A29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9</xdr:col>
      <xdr:colOff>571499</xdr:colOff>
      <xdr:row>4</xdr:row>
      <xdr:rowOff>2822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33F671-67DF-4C9B-8401-FF5E45744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38100"/>
          <a:ext cx="7981949" cy="120297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666749</xdr:colOff>
      <xdr:row>0</xdr:row>
      <xdr:rowOff>47625</xdr:rowOff>
    </xdr:from>
    <xdr:to>
      <xdr:col>15</xdr:col>
      <xdr:colOff>1144121</xdr:colOff>
      <xdr:row>4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62BE14-DC72-4DD7-8329-627EBF160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24874" y="47625"/>
          <a:ext cx="6963897" cy="12001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847726</xdr:colOff>
      <xdr:row>24</xdr:row>
      <xdr:rowOff>66675</xdr:rowOff>
    </xdr:from>
    <xdr:to>
      <xdr:col>13</xdr:col>
      <xdr:colOff>186659</xdr:colOff>
      <xdr:row>40</xdr:row>
      <xdr:rowOff>181799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16CE6E-E193-4E2A-B85A-098F56AAA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95976" y="6000750"/>
          <a:ext cx="6225508" cy="38870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424296</xdr:colOff>
      <xdr:row>1</xdr:row>
      <xdr:rowOff>181841</xdr:rowOff>
    </xdr:from>
    <xdr:to>
      <xdr:col>10</xdr:col>
      <xdr:colOff>229260</xdr:colOff>
      <xdr:row>33</xdr:row>
      <xdr:rowOff>70283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07F543-B2B8-40DE-8E42-E383204B0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296" y="372341"/>
          <a:ext cx="5866328" cy="5984442"/>
        </a:xfrm>
        <a:prstGeom prst="rect">
          <a:avLst/>
        </a:prstGeom>
      </xdr:spPr>
    </xdr:pic>
    <xdr:clientData/>
  </xdr:twoCellAnchor>
  <xdr:twoCellAnchor editAs="oneCell">
    <xdr:from>
      <xdr:col>13</xdr:col>
      <xdr:colOff>34948</xdr:colOff>
      <xdr:row>0</xdr:row>
      <xdr:rowOff>0</xdr:rowOff>
    </xdr:from>
    <xdr:to>
      <xdr:col>22</xdr:col>
      <xdr:colOff>346177</xdr:colOff>
      <xdr:row>30</xdr:row>
      <xdr:rowOff>15112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981A21F-5585-4063-AD09-886A8EDAE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31198" y="0"/>
          <a:ext cx="5766456" cy="57301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0</xdr:row>
      <xdr:rowOff>114299</xdr:rowOff>
    </xdr:from>
    <xdr:to>
      <xdr:col>9</xdr:col>
      <xdr:colOff>542925</xdr:colOff>
      <xdr:row>33</xdr:row>
      <xdr:rowOff>19659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4D111B-6BAE-447A-BB6D-7BEC216D9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5" y="114299"/>
          <a:ext cx="5638800" cy="6191860"/>
        </a:xfrm>
        <a:prstGeom prst="rect">
          <a:avLst/>
        </a:prstGeom>
      </xdr:spPr>
    </xdr:pic>
    <xdr:clientData/>
  </xdr:twoCellAnchor>
  <xdr:twoCellAnchor editAs="oneCell">
    <xdr:from>
      <xdr:col>11</xdr:col>
      <xdr:colOff>304801</xdr:colOff>
      <xdr:row>2</xdr:row>
      <xdr:rowOff>8609</xdr:rowOff>
    </xdr:from>
    <xdr:to>
      <xdr:col>21</xdr:col>
      <xdr:colOff>438151</xdr:colOff>
      <xdr:row>33</xdr:row>
      <xdr:rowOff>86851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AD4D67-1979-490F-8FDF-FAC793B0B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10401" y="389609"/>
          <a:ext cx="6591300" cy="59837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B1:P178"/>
  <sheetViews>
    <sheetView tabSelected="1" zoomScaleNormal="100" workbookViewId="0">
      <pane xSplit="3" ySplit="10" topLeftCell="D11" activePane="bottomRight" state="frozen"/>
      <selection pane="topRight" activeCell="C1" sqref="C1"/>
      <selection pane="bottomLeft" activeCell="A7" sqref="A7"/>
      <selection pane="bottomRight" activeCell="P14" sqref="P14"/>
    </sheetView>
  </sheetViews>
  <sheetFormatPr defaultColWidth="20" defaultRowHeight="16.5" x14ac:dyDescent="0.3"/>
  <cols>
    <col min="1" max="1" width="6.7109375" style="1" customWidth="1"/>
    <col min="2" max="2" width="20" style="15" customWidth="1"/>
    <col min="3" max="3" width="16.7109375" style="60" customWidth="1"/>
    <col min="4" max="4" width="8.7109375" style="1" customWidth="1"/>
    <col min="5" max="5" width="9.42578125" style="1" customWidth="1"/>
    <col min="6" max="6" width="14.140625" style="1" customWidth="1"/>
    <col min="7" max="7" width="16.5703125" style="4" customWidth="1"/>
    <col min="8" max="8" width="13.140625" style="4" customWidth="1"/>
    <col min="9" max="9" width="12.42578125" style="4" customWidth="1"/>
    <col min="10" max="10" width="18.42578125" style="4" customWidth="1"/>
    <col min="11" max="11" width="11.7109375" style="1" customWidth="1"/>
    <col min="12" max="12" width="14" style="4" customWidth="1"/>
    <col min="13" max="13" width="17" style="1" customWidth="1"/>
    <col min="14" max="14" width="17.28515625" style="4" customWidth="1"/>
    <col min="15" max="15" width="18.85546875" style="4" bestFit="1" customWidth="1"/>
    <col min="16" max="16384" width="20" style="1"/>
  </cols>
  <sheetData>
    <row r="1" spans="2:15" x14ac:dyDescent="0.3">
      <c r="B1" s="62"/>
      <c r="C1" s="63"/>
    </row>
    <row r="2" spans="2:15" ht="27.75" customHeight="1" x14ac:dyDescent="0.3">
      <c r="B2" s="101"/>
      <c r="C2" s="101"/>
      <c r="D2" s="101"/>
      <c r="E2" s="101"/>
      <c r="F2" s="101"/>
      <c r="G2" s="101"/>
    </row>
    <row r="3" spans="2:15" ht="36" customHeight="1" x14ac:dyDescent="0.3">
      <c r="B3" s="103"/>
      <c r="C3" s="103"/>
      <c r="D3" s="103"/>
      <c r="E3" s="103"/>
      <c r="F3" s="103"/>
      <c r="G3" s="103"/>
      <c r="H3" s="103"/>
      <c r="I3" s="103"/>
      <c r="J3" s="103"/>
      <c r="L3" s="1"/>
    </row>
    <row r="4" spans="2:15" ht="17.25" customHeight="1" x14ac:dyDescent="0.3">
      <c r="B4" s="67"/>
      <c r="C4" s="67"/>
      <c r="D4" s="67"/>
      <c r="E4" s="67"/>
      <c r="F4" s="67"/>
      <c r="G4" s="67"/>
      <c r="H4" s="67"/>
      <c r="I4" s="1"/>
      <c r="J4" s="1"/>
      <c r="L4" s="1"/>
    </row>
    <row r="5" spans="2:15" ht="15.75" customHeight="1" x14ac:dyDescent="0.3">
      <c r="B5" s="6" t="s">
        <v>11</v>
      </c>
      <c r="C5" s="52"/>
    </row>
    <row r="6" spans="2:15" x14ac:dyDescent="0.3">
      <c r="B6" s="11" t="s">
        <v>37</v>
      </c>
      <c r="C6" s="61">
        <v>1275</v>
      </c>
      <c r="D6" s="36" t="s">
        <v>30</v>
      </c>
      <c r="G6" s="1"/>
      <c r="H6" s="1"/>
      <c r="I6" s="1"/>
      <c r="K6" s="4"/>
      <c r="M6" s="4"/>
      <c r="N6" s="1"/>
      <c r="O6" s="1"/>
    </row>
    <row r="7" spans="2:15" x14ac:dyDescent="0.3">
      <c r="B7" s="12" t="s">
        <v>5</v>
      </c>
      <c r="C7" s="53">
        <v>9000</v>
      </c>
      <c r="D7" s="13"/>
      <c r="F7" s="71"/>
      <c r="G7" s="96"/>
      <c r="H7" s="96"/>
      <c r="K7" s="4"/>
      <c r="M7" s="4"/>
      <c r="N7" s="1"/>
      <c r="O7" s="1"/>
    </row>
    <row r="8" spans="2:15" x14ac:dyDescent="0.3">
      <c r="B8" s="73" t="s">
        <v>16</v>
      </c>
      <c r="C8" s="66">
        <f>C6*C7</f>
        <v>11475000</v>
      </c>
      <c r="D8" s="74"/>
      <c r="F8" s="17"/>
      <c r="G8" s="19"/>
      <c r="H8" s="1"/>
      <c r="K8" s="4"/>
      <c r="M8" s="4"/>
      <c r="N8" s="1"/>
      <c r="O8" s="1"/>
    </row>
    <row r="9" spans="2:15" ht="33" customHeight="1" x14ac:dyDescent="0.3">
      <c r="B9" s="102" t="s">
        <v>32</v>
      </c>
      <c r="C9" s="102"/>
      <c r="E9" s="16"/>
    </row>
    <row r="10" spans="2:15" s="2" customFormat="1" ht="38.25" x14ac:dyDescent="0.2">
      <c r="B10" s="37" t="s">
        <v>17</v>
      </c>
      <c r="C10" s="55" t="s">
        <v>33</v>
      </c>
      <c r="D10" s="37" t="s">
        <v>0</v>
      </c>
      <c r="E10" s="37" t="s">
        <v>1</v>
      </c>
      <c r="F10" s="37" t="s">
        <v>2</v>
      </c>
      <c r="G10" s="37" t="s">
        <v>18</v>
      </c>
      <c r="H10" s="37" t="s">
        <v>29</v>
      </c>
      <c r="I10" s="37" t="s">
        <v>19</v>
      </c>
      <c r="J10" s="37" t="s">
        <v>3</v>
      </c>
      <c r="K10" s="37" t="s">
        <v>4</v>
      </c>
      <c r="L10" s="37" t="s">
        <v>14</v>
      </c>
      <c r="M10" s="37" t="s">
        <v>20</v>
      </c>
      <c r="N10" s="37" t="s">
        <v>15</v>
      </c>
      <c r="O10" s="37" t="s">
        <v>21</v>
      </c>
    </row>
    <row r="11" spans="2:15" s="21" customFormat="1" x14ac:dyDescent="0.2">
      <c r="B11" s="20"/>
      <c r="C11" s="55" t="s">
        <v>36</v>
      </c>
      <c r="D11" s="37"/>
      <c r="E11" s="37"/>
      <c r="F11" s="37"/>
      <c r="G11" s="3" t="s">
        <v>22</v>
      </c>
      <c r="H11" s="37"/>
      <c r="I11" s="37"/>
      <c r="J11" s="3"/>
      <c r="K11" s="3"/>
      <c r="L11" s="3" t="s">
        <v>22</v>
      </c>
      <c r="M11" s="3" t="s">
        <v>22</v>
      </c>
      <c r="N11" s="3" t="s">
        <v>22</v>
      </c>
      <c r="O11" s="3" t="s">
        <v>22</v>
      </c>
    </row>
    <row r="12" spans="2:15" s="21" customFormat="1" x14ac:dyDescent="0.2">
      <c r="B12" s="20" t="s">
        <v>38</v>
      </c>
      <c r="C12" s="55"/>
      <c r="D12" s="37"/>
      <c r="E12" s="37"/>
      <c r="F12" s="37"/>
      <c r="G12" s="3"/>
      <c r="H12" s="37"/>
      <c r="I12" s="37"/>
      <c r="J12" s="3"/>
      <c r="K12" s="3"/>
      <c r="L12" s="3"/>
      <c r="M12" s="3"/>
      <c r="N12" s="3"/>
      <c r="O12" s="3"/>
    </row>
    <row r="13" spans="2:15" s="21" customFormat="1" x14ac:dyDescent="0.3">
      <c r="B13" s="44" t="s">
        <v>39</v>
      </c>
      <c r="C13" s="77">
        <v>655</v>
      </c>
      <c r="D13" s="94">
        <v>1987</v>
      </c>
      <c r="E13" s="22">
        <v>2024</v>
      </c>
      <c r="F13" s="39">
        <v>60</v>
      </c>
      <c r="G13" s="39">
        <v>2200</v>
      </c>
      <c r="H13" s="39">
        <f t="shared" ref="H13" si="0">E13-D13</f>
        <v>37</v>
      </c>
      <c r="I13" s="39">
        <f t="shared" ref="I13" si="1">F13-H13</f>
        <v>23</v>
      </c>
      <c r="J13" s="39">
        <f t="shared" ref="J13" si="2">IF(H13&gt;=5,90*H13/F13,0)</f>
        <v>55.5</v>
      </c>
      <c r="K13" s="39">
        <f t="shared" ref="K13" si="3">G13/100*J13</f>
        <v>1221</v>
      </c>
      <c r="L13" s="39">
        <f t="shared" ref="L13" si="4">ROUND((G13-K13),0)</f>
        <v>979</v>
      </c>
      <c r="M13" s="39">
        <f t="shared" ref="M13" si="5">O13-N13</f>
        <v>799755</v>
      </c>
      <c r="N13" s="39">
        <f t="shared" ref="N13" si="6">ROUND(L13*C13,0)</f>
        <v>641245</v>
      </c>
      <c r="O13" s="39">
        <f t="shared" ref="O13" si="7">ROUND(G13*C13,0)</f>
        <v>1441000</v>
      </c>
    </row>
    <row r="14" spans="2:15" s="21" customFormat="1" x14ac:dyDescent="0.3">
      <c r="B14" s="44" t="s">
        <v>40</v>
      </c>
      <c r="C14" s="77">
        <v>481</v>
      </c>
      <c r="D14" s="94">
        <v>1987</v>
      </c>
      <c r="E14" s="22">
        <v>2024</v>
      </c>
      <c r="F14" s="39">
        <v>60</v>
      </c>
      <c r="G14" s="39">
        <v>2200</v>
      </c>
      <c r="H14" s="39">
        <f t="shared" ref="H14" si="8">E14-D14</f>
        <v>37</v>
      </c>
      <c r="I14" s="39">
        <f t="shared" ref="I14" si="9">F14-H14</f>
        <v>23</v>
      </c>
      <c r="J14" s="39">
        <f t="shared" ref="J14" si="10">IF(H14&gt;=5,90*H14/F14,0)</f>
        <v>55.5</v>
      </c>
      <c r="K14" s="39">
        <f t="shared" ref="K14" si="11">G14/100*J14</f>
        <v>1221</v>
      </c>
      <c r="L14" s="39">
        <f t="shared" ref="L14" si="12">ROUND((G14-K14),0)</f>
        <v>979</v>
      </c>
      <c r="M14" s="39">
        <f t="shared" ref="M14" si="13">O14-N14</f>
        <v>587301</v>
      </c>
      <c r="N14" s="39">
        <f t="shared" ref="N14" si="14">ROUND(L14*C14,0)</f>
        <v>470899</v>
      </c>
      <c r="O14" s="39">
        <f t="shared" ref="O14" si="15">ROUND(G14*C14,0)</f>
        <v>1058200</v>
      </c>
    </row>
    <row r="15" spans="2:15" s="21" customFormat="1" x14ac:dyDescent="0.3">
      <c r="B15" s="44" t="s">
        <v>41</v>
      </c>
      <c r="C15" s="77">
        <v>2733</v>
      </c>
      <c r="D15" s="94">
        <v>1987</v>
      </c>
      <c r="E15" s="22">
        <v>2024</v>
      </c>
      <c r="F15" s="39">
        <v>50</v>
      </c>
      <c r="G15" s="39">
        <v>1800</v>
      </c>
      <c r="H15" s="39">
        <f t="shared" ref="H15" si="16">E15-D15</f>
        <v>37</v>
      </c>
      <c r="I15" s="39">
        <f t="shared" ref="I15" si="17">F15-H15</f>
        <v>13</v>
      </c>
      <c r="J15" s="39">
        <f t="shared" ref="J15" si="18">IF(H15&gt;=5,90*H15/F15,0)</f>
        <v>66.599999999999994</v>
      </c>
      <c r="K15" s="39">
        <f t="shared" ref="K15" si="19">G15/100*J15</f>
        <v>1198.8</v>
      </c>
      <c r="L15" s="39">
        <f t="shared" ref="L15" si="20">ROUND((G15-K15),0)</f>
        <v>601</v>
      </c>
      <c r="M15" s="39">
        <f t="shared" ref="M15" si="21">O15-N15</f>
        <v>3276867</v>
      </c>
      <c r="N15" s="39">
        <f t="shared" ref="N15" si="22">ROUND(L15*C15,0)</f>
        <v>1642533</v>
      </c>
      <c r="O15" s="39">
        <f t="shared" ref="O15" si="23">ROUND(G15*C15,0)</f>
        <v>4919400</v>
      </c>
    </row>
    <row r="16" spans="2:15" s="21" customFormat="1" x14ac:dyDescent="0.3">
      <c r="B16" s="44" t="s">
        <v>42</v>
      </c>
      <c r="C16" s="77">
        <v>618</v>
      </c>
      <c r="D16" s="94">
        <v>1987</v>
      </c>
      <c r="E16" s="22">
        <v>2024</v>
      </c>
      <c r="F16" s="39">
        <v>50</v>
      </c>
      <c r="G16" s="39">
        <v>1300</v>
      </c>
      <c r="H16" s="39">
        <f t="shared" ref="H16" si="24">E16-D16</f>
        <v>37</v>
      </c>
      <c r="I16" s="39">
        <f t="shared" ref="I16" si="25">F16-H16</f>
        <v>13</v>
      </c>
      <c r="J16" s="39">
        <f t="shared" ref="J16" si="26">IF(H16&gt;=5,90*H16/F16,0)</f>
        <v>66.599999999999994</v>
      </c>
      <c r="K16" s="39">
        <f t="shared" ref="K16" si="27">G16/100*J16</f>
        <v>865.8</v>
      </c>
      <c r="L16" s="39">
        <f t="shared" ref="L16" si="28">ROUND((G16-K16),0)</f>
        <v>434</v>
      </c>
      <c r="M16" s="39">
        <f t="shared" ref="M16" si="29">O16-N16</f>
        <v>535188</v>
      </c>
      <c r="N16" s="39">
        <f t="shared" ref="N16" si="30">ROUND(L16*C16,0)</f>
        <v>268212</v>
      </c>
      <c r="O16" s="39">
        <f t="shared" ref="O16" si="31">ROUND(G16*C16,0)</f>
        <v>803400</v>
      </c>
    </row>
    <row r="17" spans="2:15" s="21" customFormat="1" x14ac:dyDescent="0.3">
      <c r="B17" s="44" t="s">
        <v>43</v>
      </c>
      <c r="C17" s="77">
        <v>89</v>
      </c>
      <c r="D17" s="94">
        <v>1987</v>
      </c>
      <c r="E17" s="22">
        <v>2024</v>
      </c>
      <c r="F17" s="39">
        <v>50</v>
      </c>
      <c r="G17" s="39">
        <v>900</v>
      </c>
      <c r="H17" s="39">
        <f t="shared" ref="H17" si="32">E17-D17</f>
        <v>37</v>
      </c>
      <c r="I17" s="39">
        <f t="shared" ref="I17" si="33">F17-H17</f>
        <v>13</v>
      </c>
      <c r="J17" s="39">
        <f t="shared" ref="J17" si="34">IF(H17&gt;=5,90*H17/F17,0)</f>
        <v>66.599999999999994</v>
      </c>
      <c r="K17" s="39">
        <f t="shared" ref="K17" si="35">G17/100*J17</f>
        <v>599.4</v>
      </c>
      <c r="L17" s="39">
        <f t="shared" ref="L17" si="36">ROUND((G17-K17),0)</f>
        <v>301</v>
      </c>
      <c r="M17" s="39">
        <f t="shared" ref="M17" si="37">O17-N17</f>
        <v>53311</v>
      </c>
      <c r="N17" s="39">
        <f t="shared" ref="N17" si="38">ROUND(L17*C17,0)</f>
        <v>26789</v>
      </c>
      <c r="O17" s="39">
        <f t="shared" ref="O17" si="39">ROUND(G17*C17,0)</f>
        <v>80100</v>
      </c>
    </row>
    <row r="18" spans="2:15" s="21" customFormat="1" x14ac:dyDescent="0.3">
      <c r="B18" s="44"/>
      <c r="C18" s="77"/>
      <c r="D18" s="94"/>
      <c r="E18" s="22"/>
      <c r="F18" s="39"/>
      <c r="G18" s="39"/>
      <c r="H18" s="39"/>
      <c r="I18" s="39"/>
      <c r="J18" s="39"/>
      <c r="K18" s="39"/>
      <c r="L18" s="39"/>
      <c r="M18" s="39"/>
      <c r="N18" s="39"/>
      <c r="O18" s="39"/>
    </row>
    <row r="19" spans="2:15" s="21" customFormat="1" x14ac:dyDescent="0.3">
      <c r="B19" s="44"/>
      <c r="C19" s="77"/>
      <c r="D19" s="94"/>
      <c r="E19" s="22"/>
      <c r="F19" s="39"/>
      <c r="G19" s="39"/>
      <c r="H19" s="39"/>
      <c r="I19" s="39"/>
      <c r="J19" s="39"/>
      <c r="K19" s="39"/>
      <c r="L19" s="39"/>
      <c r="M19" s="39"/>
      <c r="N19" s="39"/>
      <c r="O19" s="39"/>
    </row>
    <row r="20" spans="2:15" s="21" customFormat="1" x14ac:dyDescent="0.3">
      <c r="B20" s="44"/>
      <c r="C20" s="77"/>
      <c r="D20" s="94"/>
      <c r="E20" s="22"/>
      <c r="F20" s="39"/>
      <c r="G20" s="39"/>
      <c r="H20" s="39"/>
      <c r="I20" s="39"/>
      <c r="J20" s="39"/>
      <c r="K20" s="39"/>
      <c r="L20" s="39"/>
      <c r="M20" s="39"/>
      <c r="N20" s="39"/>
      <c r="O20" s="39"/>
    </row>
    <row r="21" spans="2:15" s="25" customFormat="1" x14ac:dyDescent="0.3">
      <c r="B21" s="24" t="s">
        <v>31</v>
      </c>
      <c r="C21" s="56">
        <f>SUM(C13:C17)</f>
        <v>4576</v>
      </c>
      <c r="D21" s="95"/>
      <c r="E21" s="42"/>
      <c r="F21" s="40"/>
      <c r="G21" s="39"/>
      <c r="H21" s="41"/>
      <c r="I21" s="41"/>
      <c r="J21" s="41"/>
      <c r="K21" s="41"/>
      <c r="L21" s="41"/>
      <c r="M21" s="43">
        <f>SUM(M13:M13)</f>
        <v>799755</v>
      </c>
      <c r="N21" s="43">
        <f>SUM(N13:N20)</f>
        <v>3049678</v>
      </c>
      <c r="O21" s="43">
        <f>SUM(O13:O13)</f>
        <v>1441000</v>
      </c>
    </row>
    <row r="22" spans="2:15" s="25" customFormat="1" ht="18.75" customHeight="1" x14ac:dyDescent="0.3">
      <c r="B22" s="46"/>
      <c r="C22" s="57"/>
      <c r="D22" s="47"/>
      <c r="E22" s="47"/>
      <c r="F22" s="48"/>
      <c r="G22" s="49"/>
      <c r="H22" s="50"/>
      <c r="I22" s="50"/>
      <c r="J22" s="50"/>
      <c r="K22" s="50"/>
      <c r="L22" s="50"/>
      <c r="M22" s="51"/>
      <c r="N22" s="51"/>
      <c r="O22" s="51"/>
    </row>
    <row r="23" spans="2:15" x14ac:dyDescent="0.3">
      <c r="B23" s="104" t="s">
        <v>23</v>
      </c>
      <c r="C23" s="104"/>
      <c r="D23" s="23"/>
      <c r="E23" s="23"/>
      <c r="F23" s="14"/>
      <c r="G23" s="68"/>
      <c r="H23" s="27"/>
      <c r="I23" s="1"/>
      <c r="J23" s="1"/>
      <c r="L23" s="1"/>
      <c r="N23" s="1"/>
      <c r="O23" s="1"/>
    </row>
    <row r="24" spans="2:15" x14ac:dyDescent="0.3">
      <c r="B24" s="11" t="s">
        <v>24</v>
      </c>
      <c r="C24" s="69"/>
      <c r="D24" s="23"/>
      <c r="E24" s="4"/>
      <c r="F24" s="68"/>
      <c r="H24" s="27"/>
      <c r="I24" s="1"/>
      <c r="J24" s="10"/>
      <c r="L24" s="52"/>
      <c r="M24"/>
      <c r="N24" s="1"/>
      <c r="O24" s="1"/>
    </row>
    <row r="25" spans="2:15" x14ac:dyDescent="0.3">
      <c r="B25" s="12" t="s">
        <v>5</v>
      </c>
      <c r="C25" s="70"/>
      <c r="D25" s="23"/>
      <c r="E25" s="23"/>
      <c r="G25" s="27"/>
      <c r="H25" s="27"/>
      <c r="I25" s="25"/>
      <c r="J25" s="79"/>
      <c r="L25" s="52"/>
      <c r="M25"/>
      <c r="N25" s="18"/>
      <c r="O25" s="1"/>
    </row>
    <row r="26" spans="2:15" x14ac:dyDescent="0.3">
      <c r="B26" s="12" t="s">
        <v>6</v>
      </c>
      <c r="C26" s="69"/>
      <c r="D26" s="23"/>
      <c r="E26" s="23"/>
      <c r="G26" s="27"/>
      <c r="H26" s="27"/>
      <c r="I26" s="1"/>
      <c r="J26" s="79"/>
      <c r="L26" s="52"/>
      <c r="M26"/>
      <c r="N26" s="18"/>
      <c r="O26" s="1"/>
    </row>
    <row r="27" spans="2:15" x14ac:dyDescent="0.3">
      <c r="B27" s="26"/>
      <c r="C27" s="58"/>
      <c r="D27" s="23"/>
      <c r="E27" s="45"/>
      <c r="F27" s="10"/>
      <c r="G27" s="65"/>
      <c r="H27" s="64"/>
      <c r="I27" s="1"/>
      <c r="J27" s="79"/>
      <c r="L27" s="52"/>
      <c r="M27"/>
      <c r="N27" s="1"/>
      <c r="O27" s="1"/>
    </row>
    <row r="28" spans="2:15" ht="16.5" customHeight="1" x14ac:dyDescent="0.3">
      <c r="B28" s="97" t="s">
        <v>13</v>
      </c>
      <c r="C28" s="98"/>
      <c r="D28" s="23"/>
      <c r="E28" s="80"/>
      <c r="F28" s="81"/>
      <c r="G28" s="82"/>
      <c r="H28" s="83"/>
      <c r="I28" s="82"/>
      <c r="J28" s="84"/>
      <c r="K28" s="82"/>
      <c r="L28" s="85"/>
      <c r="M28" s="86"/>
      <c r="N28" s="1"/>
      <c r="O28" s="1"/>
    </row>
    <row r="29" spans="2:15" x14ac:dyDescent="0.3">
      <c r="B29" s="11" t="s">
        <v>9</v>
      </c>
      <c r="C29" s="54">
        <v>9148</v>
      </c>
      <c r="D29" s="28"/>
      <c r="E29" s="85"/>
      <c r="F29" s="87"/>
      <c r="G29" s="82"/>
      <c r="H29" s="83"/>
      <c r="I29" s="82"/>
      <c r="J29" s="87"/>
      <c r="K29" s="82"/>
      <c r="L29" s="85"/>
      <c r="M29" s="86"/>
      <c r="N29" s="1"/>
      <c r="O29" s="1"/>
    </row>
    <row r="30" spans="2:15" x14ac:dyDescent="0.3">
      <c r="B30" s="12" t="s">
        <v>5</v>
      </c>
      <c r="C30" s="53"/>
      <c r="D30" s="16"/>
      <c r="E30" s="85"/>
      <c r="F30" s="87"/>
      <c r="G30" s="82"/>
      <c r="H30" s="83"/>
      <c r="I30" s="82"/>
      <c r="J30" s="87"/>
      <c r="K30" s="82"/>
      <c r="L30" s="85"/>
      <c r="M30" s="86"/>
      <c r="N30" s="1"/>
      <c r="O30" s="1"/>
    </row>
    <row r="31" spans="2:15" x14ac:dyDescent="0.3">
      <c r="B31" s="12" t="s">
        <v>6</v>
      </c>
      <c r="C31" s="54"/>
      <c r="D31" s="5"/>
      <c r="E31" s="85"/>
      <c r="F31" s="87"/>
      <c r="G31" s="82"/>
      <c r="H31" s="83"/>
      <c r="I31" s="82"/>
      <c r="J31" s="88"/>
      <c r="K31" s="84"/>
      <c r="L31" s="83"/>
      <c r="M31" s="86"/>
      <c r="N31" s="1"/>
      <c r="O31" s="1"/>
    </row>
    <row r="32" spans="2:15" x14ac:dyDescent="0.3">
      <c r="C32" s="59"/>
      <c r="D32" s="5"/>
      <c r="E32" s="89"/>
      <c r="F32" s="82"/>
      <c r="G32" s="82"/>
      <c r="H32" s="85"/>
      <c r="I32" s="83"/>
      <c r="J32" s="90"/>
      <c r="K32" s="91"/>
      <c r="L32" s="83"/>
      <c r="M32" s="86"/>
    </row>
    <row r="33" spans="2:16" x14ac:dyDescent="0.3">
      <c r="B33" s="99"/>
      <c r="C33" s="100"/>
      <c r="D33" s="10"/>
      <c r="E33" s="85"/>
      <c r="F33" s="82"/>
      <c r="G33" s="82"/>
      <c r="H33" s="85"/>
      <c r="I33" s="83"/>
      <c r="J33" s="90"/>
      <c r="K33" s="91"/>
      <c r="L33" s="83"/>
      <c r="M33" s="86"/>
      <c r="N33" s="1"/>
      <c r="O33" s="1"/>
    </row>
    <row r="34" spans="2:16" x14ac:dyDescent="0.3">
      <c r="B34" s="29" t="s">
        <v>11</v>
      </c>
      <c r="C34" s="54">
        <f>C8</f>
        <v>11475000</v>
      </c>
      <c r="D34" s="8"/>
      <c r="E34" s="92"/>
      <c r="F34" s="82"/>
      <c r="G34" s="82"/>
      <c r="H34" s="85"/>
      <c r="I34" s="85"/>
      <c r="J34" s="90"/>
      <c r="K34" s="91"/>
      <c r="L34" s="83"/>
      <c r="M34" s="86"/>
      <c r="N34" s="1"/>
      <c r="O34" s="1"/>
    </row>
    <row r="35" spans="2:16" x14ac:dyDescent="0.3">
      <c r="B35" s="29" t="s">
        <v>12</v>
      </c>
      <c r="C35" s="54">
        <f>N21</f>
        <v>3049678</v>
      </c>
      <c r="D35" s="8"/>
      <c r="E35" s="92"/>
      <c r="F35" s="88"/>
      <c r="G35" s="84"/>
      <c r="H35" s="83"/>
      <c r="I35" s="85"/>
      <c r="J35" s="90"/>
      <c r="K35" s="91"/>
      <c r="L35" s="83"/>
      <c r="M35" s="86"/>
      <c r="N35" s="1"/>
      <c r="P35" s="4"/>
    </row>
    <row r="36" spans="2:16" ht="33" x14ac:dyDescent="0.3">
      <c r="B36" s="29" t="s">
        <v>25</v>
      </c>
      <c r="C36" s="54"/>
      <c r="D36" s="8"/>
      <c r="E36" s="92"/>
      <c r="F36" s="90"/>
      <c r="G36" s="91"/>
      <c r="H36" s="83"/>
      <c r="I36" s="82"/>
      <c r="J36" s="90"/>
      <c r="K36" s="91"/>
      <c r="L36" s="83"/>
      <c r="M36" s="86"/>
      <c r="N36" s="1"/>
      <c r="O36" s="1"/>
    </row>
    <row r="37" spans="2:16" x14ac:dyDescent="0.3">
      <c r="B37" s="29" t="s">
        <v>10</v>
      </c>
      <c r="C37" s="54">
        <f>C31</f>
        <v>0</v>
      </c>
      <c r="D37" s="8"/>
      <c r="E37" s="92"/>
      <c r="F37" s="81"/>
      <c r="G37" s="93"/>
      <c r="H37" s="82"/>
      <c r="I37" s="85"/>
      <c r="J37" s="90"/>
      <c r="K37" s="91"/>
      <c r="L37" s="83"/>
      <c r="M37" s="86"/>
      <c r="N37" s="1"/>
      <c r="O37" s="1"/>
    </row>
    <row r="38" spans="2:16" ht="33" x14ac:dyDescent="0.3">
      <c r="B38" s="30" t="s">
        <v>28</v>
      </c>
      <c r="C38" s="66">
        <f>C34+C35+C36+C37</f>
        <v>14524678</v>
      </c>
      <c r="D38" s="7"/>
      <c r="E38" s="4"/>
      <c r="F38" s="72"/>
      <c r="G38" s="1"/>
      <c r="H38" s="1"/>
      <c r="J38" s="10"/>
      <c r="K38" s="9"/>
      <c r="L38" s="1"/>
      <c r="M38"/>
      <c r="N38" s="1"/>
      <c r="O38" s="1"/>
    </row>
    <row r="39" spans="2:16" x14ac:dyDescent="0.3">
      <c r="B39" s="30" t="s">
        <v>7</v>
      </c>
      <c r="C39" s="66">
        <f>ROUND(C38*0.9,0)</f>
        <v>13072210</v>
      </c>
      <c r="D39" s="7"/>
      <c r="E39" s="4"/>
      <c r="G39" s="1"/>
      <c r="H39" s="1"/>
      <c r="J39" s="72"/>
      <c r="L39" s="1"/>
      <c r="M39"/>
      <c r="N39" s="1"/>
      <c r="O39" s="1"/>
    </row>
    <row r="40" spans="2:16" x14ac:dyDescent="0.3">
      <c r="B40" s="30" t="s">
        <v>8</v>
      </c>
      <c r="C40" s="66">
        <f>MROUND(C38*80%,1)</f>
        <v>11619742</v>
      </c>
      <c r="D40" s="7"/>
      <c r="E40" s="4"/>
      <c r="F40" s="14"/>
      <c r="G40" s="14"/>
      <c r="J40" s="1"/>
      <c r="L40" s="1"/>
      <c r="M40"/>
      <c r="N40" s="1"/>
      <c r="O40" s="1"/>
    </row>
    <row r="41" spans="2:16" x14ac:dyDescent="0.3">
      <c r="B41" s="30" t="s">
        <v>26</v>
      </c>
      <c r="C41" s="66">
        <f>O21</f>
        <v>1441000</v>
      </c>
      <c r="D41" s="4"/>
      <c r="E41" s="4"/>
      <c r="F41" s="4"/>
      <c r="J41" s="14"/>
      <c r="K41" s="14"/>
      <c r="M41"/>
      <c r="N41" s="1"/>
      <c r="O41" s="1"/>
    </row>
    <row r="42" spans="2:16" x14ac:dyDescent="0.3">
      <c r="B42" s="29" t="s">
        <v>27</v>
      </c>
      <c r="C42" s="66">
        <f>D8+N21</f>
        <v>3049678</v>
      </c>
      <c r="D42" s="4"/>
      <c r="E42" s="4"/>
      <c r="F42" s="4"/>
      <c r="J42" s="10"/>
      <c r="K42"/>
      <c r="L42"/>
      <c r="M42"/>
      <c r="N42" s="1"/>
      <c r="O42" s="1"/>
    </row>
    <row r="43" spans="2:16" x14ac:dyDescent="0.3">
      <c r="B43" s="1"/>
      <c r="F43" s="72"/>
      <c r="J43"/>
      <c r="L43" s="1"/>
      <c r="M43"/>
    </row>
    <row r="44" spans="2:16" x14ac:dyDescent="0.3">
      <c r="B44" s="1"/>
      <c r="F44" s="72"/>
      <c r="J44"/>
      <c r="K44"/>
      <c r="L44"/>
      <c r="M44"/>
    </row>
    <row r="45" spans="2:16" x14ac:dyDescent="0.3">
      <c r="B45" s="1"/>
      <c r="M45" s="32"/>
    </row>
    <row r="46" spans="2:16" x14ac:dyDescent="0.3">
      <c r="B46" s="1"/>
      <c r="M46" s="32"/>
    </row>
    <row r="47" spans="2:16" x14ac:dyDescent="0.3">
      <c r="B47" s="1"/>
      <c r="M47" s="32"/>
    </row>
    <row r="48" spans="2:16" x14ac:dyDescent="0.3">
      <c r="B48" s="1"/>
      <c r="M48" s="32"/>
    </row>
    <row r="49" spans="2:13" x14ac:dyDescent="0.3">
      <c r="B49" s="1"/>
      <c r="M49" s="32"/>
    </row>
    <row r="50" spans="2:13" x14ac:dyDescent="0.3">
      <c r="B50" s="1"/>
      <c r="M50" s="32"/>
    </row>
    <row r="51" spans="2:13" x14ac:dyDescent="0.3">
      <c r="B51" s="1"/>
    </row>
    <row r="52" spans="2:13" x14ac:dyDescent="0.3">
      <c r="B52" s="1"/>
    </row>
    <row r="53" spans="2:13" x14ac:dyDescent="0.3">
      <c r="B53" s="1"/>
      <c r="C53" s="52"/>
    </row>
    <row r="54" spans="2:13" x14ac:dyDescent="0.3">
      <c r="B54" s="1"/>
      <c r="C54" s="52"/>
    </row>
    <row r="55" spans="2:13" x14ac:dyDescent="0.3">
      <c r="B55" s="1"/>
      <c r="C55" s="52"/>
    </row>
    <row r="56" spans="2:13" x14ac:dyDescent="0.3">
      <c r="B56" s="1"/>
    </row>
    <row r="57" spans="2:13" x14ac:dyDescent="0.3">
      <c r="B57" s="1"/>
      <c r="C57" s="52"/>
    </row>
    <row r="58" spans="2:13" x14ac:dyDescent="0.3">
      <c r="B58" s="1"/>
      <c r="C58" s="52"/>
      <c r="G58" s="14"/>
    </row>
    <row r="59" spans="2:13" x14ac:dyDescent="0.3">
      <c r="B59" s="1"/>
      <c r="C59" s="52"/>
    </row>
    <row r="60" spans="2:13" x14ac:dyDescent="0.3">
      <c r="B60" s="1"/>
      <c r="C60" s="52"/>
    </row>
    <row r="61" spans="2:13" x14ac:dyDescent="0.3">
      <c r="B61" s="1"/>
      <c r="C61" s="52"/>
    </row>
    <row r="62" spans="2:13" x14ac:dyDescent="0.3">
      <c r="B62" s="1"/>
      <c r="C62" s="52"/>
      <c r="G62" s="33"/>
      <c r="H62" s="33"/>
      <c r="I62" s="33"/>
      <c r="J62" s="33"/>
      <c r="K62" s="6"/>
    </row>
    <row r="63" spans="2:13" x14ac:dyDescent="0.3">
      <c r="B63" s="1"/>
      <c r="C63" s="52"/>
      <c r="G63" s="31"/>
      <c r="H63" s="1"/>
      <c r="I63" s="31"/>
      <c r="J63" s="31"/>
    </row>
    <row r="64" spans="2:13" x14ac:dyDescent="0.3">
      <c r="B64" s="1"/>
      <c r="C64" s="52"/>
      <c r="G64" s="31"/>
      <c r="H64" s="31"/>
      <c r="I64" s="38"/>
      <c r="J64" s="38"/>
    </row>
    <row r="65" spans="2:10" x14ac:dyDescent="0.3">
      <c r="G65" s="31"/>
      <c r="H65" s="31"/>
      <c r="I65" s="31"/>
      <c r="J65" s="31"/>
    </row>
    <row r="66" spans="2:10" x14ac:dyDescent="0.3">
      <c r="G66" s="31"/>
      <c r="H66" s="34"/>
      <c r="I66" s="31"/>
      <c r="J66" s="31"/>
    </row>
    <row r="67" spans="2:10" x14ac:dyDescent="0.3">
      <c r="G67" s="31"/>
      <c r="H67" s="31"/>
      <c r="I67" s="31"/>
      <c r="J67" s="31"/>
    </row>
    <row r="68" spans="2:10" x14ac:dyDescent="0.3">
      <c r="B68" s="1"/>
      <c r="C68" s="52"/>
      <c r="G68" s="31"/>
      <c r="H68" s="31"/>
      <c r="I68" s="31"/>
      <c r="J68" s="31"/>
    </row>
    <row r="69" spans="2:10" x14ac:dyDescent="0.3">
      <c r="B69" s="1"/>
      <c r="C69" s="52"/>
      <c r="G69" s="31"/>
      <c r="H69" s="31"/>
      <c r="I69" s="31"/>
      <c r="J69" s="31"/>
    </row>
    <row r="70" spans="2:10" x14ac:dyDescent="0.3">
      <c r="B70" s="1"/>
      <c r="C70" s="52"/>
      <c r="G70" s="31"/>
      <c r="H70" s="31"/>
      <c r="I70" s="31"/>
      <c r="J70" s="31"/>
    </row>
    <row r="71" spans="2:10" x14ac:dyDescent="0.3">
      <c r="B71" s="1"/>
      <c r="C71" s="52"/>
      <c r="G71" s="31"/>
      <c r="H71" s="31"/>
      <c r="I71" s="31"/>
      <c r="J71" s="31"/>
    </row>
    <row r="72" spans="2:10" x14ac:dyDescent="0.3">
      <c r="B72" s="1"/>
      <c r="C72" s="52"/>
      <c r="G72" s="31"/>
      <c r="H72" s="31"/>
      <c r="I72" s="31"/>
      <c r="J72" s="31"/>
    </row>
    <row r="73" spans="2:10" x14ac:dyDescent="0.3">
      <c r="B73" s="1"/>
      <c r="C73" s="52"/>
    </row>
    <row r="74" spans="2:10" x14ac:dyDescent="0.3">
      <c r="B74" s="1"/>
      <c r="C74" s="52"/>
    </row>
    <row r="75" spans="2:10" x14ac:dyDescent="0.3">
      <c r="B75" s="1"/>
      <c r="C75" s="52"/>
    </row>
    <row r="76" spans="2:10" x14ac:dyDescent="0.3">
      <c r="B76" s="1"/>
      <c r="C76" s="52"/>
    </row>
    <row r="77" spans="2:10" x14ac:dyDescent="0.3">
      <c r="B77" s="1"/>
      <c r="C77" s="52"/>
    </row>
    <row r="78" spans="2:10" x14ac:dyDescent="0.3">
      <c r="B78" s="1"/>
      <c r="C78" s="52"/>
      <c r="G78" s="35"/>
    </row>
    <row r="79" spans="2:10" x14ac:dyDescent="0.3">
      <c r="B79" s="1"/>
      <c r="C79" s="52"/>
      <c r="G79" s="35"/>
    </row>
    <row r="80" spans="2:10" x14ac:dyDescent="0.3">
      <c r="B80" s="1"/>
      <c r="C80" s="52"/>
      <c r="G80" s="35"/>
    </row>
    <row r="81" spans="2:7" x14ac:dyDescent="0.3">
      <c r="B81" s="1"/>
      <c r="C81" s="52"/>
      <c r="G81" s="35"/>
    </row>
    <row r="82" spans="2:7" x14ac:dyDescent="0.3">
      <c r="B82" s="1"/>
      <c r="C82" s="52"/>
      <c r="G82" s="35"/>
    </row>
    <row r="83" spans="2:7" x14ac:dyDescent="0.3">
      <c r="B83" s="1"/>
      <c r="C83" s="52"/>
      <c r="G83" s="35"/>
    </row>
    <row r="84" spans="2:7" x14ac:dyDescent="0.3">
      <c r="B84" s="1"/>
      <c r="C84" s="52"/>
      <c r="G84" s="35"/>
    </row>
    <row r="85" spans="2:7" x14ac:dyDescent="0.3">
      <c r="B85" s="1"/>
      <c r="C85" s="52"/>
      <c r="G85" s="35"/>
    </row>
    <row r="86" spans="2:7" x14ac:dyDescent="0.3">
      <c r="B86" s="1"/>
      <c r="C86" s="52"/>
      <c r="G86" s="35"/>
    </row>
    <row r="87" spans="2:7" x14ac:dyDescent="0.3">
      <c r="B87" s="1"/>
      <c r="C87" s="52"/>
      <c r="G87" s="35"/>
    </row>
    <row r="88" spans="2:7" x14ac:dyDescent="0.3">
      <c r="B88" s="1"/>
      <c r="C88" s="52"/>
    </row>
    <row r="89" spans="2:7" x14ac:dyDescent="0.3">
      <c r="B89" s="1"/>
      <c r="C89" s="52"/>
    </row>
    <row r="90" spans="2:7" x14ac:dyDescent="0.3">
      <c r="B90" s="1">
        <f>3350000/300</f>
        <v>11166.666666666666</v>
      </c>
      <c r="C90" s="52"/>
    </row>
    <row r="91" spans="2:7" x14ac:dyDescent="0.3">
      <c r="B91" s="1">
        <f>B90/10.764</f>
        <v>1037.4086461042982</v>
      </c>
      <c r="C91" s="52"/>
    </row>
    <row r="92" spans="2:7" x14ac:dyDescent="0.3">
      <c r="B92" s="1"/>
      <c r="C92" s="52"/>
    </row>
    <row r="93" spans="2:7" x14ac:dyDescent="0.3">
      <c r="B93" s="1"/>
      <c r="C93" s="52"/>
    </row>
    <row r="94" spans="2:7" x14ac:dyDescent="0.3">
      <c r="B94" s="1"/>
      <c r="C94" s="52"/>
    </row>
    <row r="95" spans="2:7" x14ac:dyDescent="0.3">
      <c r="B95" s="1"/>
      <c r="C95" s="52"/>
    </row>
    <row r="96" spans="2:7" x14ac:dyDescent="0.3">
      <c r="B96" s="1"/>
      <c r="C96" s="52"/>
    </row>
    <row r="97" spans="2:3" x14ac:dyDescent="0.3">
      <c r="B97" s="1"/>
      <c r="C97" s="52"/>
    </row>
    <row r="98" spans="2:3" x14ac:dyDescent="0.3">
      <c r="B98" s="1"/>
      <c r="C98" s="52"/>
    </row>
    <row r="99" spans="2:3" x14ac:dyDescent="0.3">
      <c r="B99" s="1"/>
      <c r="C99" s="52"/>
    </row>
    <row r="100" spans="2:3" x14ac:dyDescent="0.3">
      <c r="B100" s="1"/>
      <c r="C100" s="52"/>
    </row>
    <row r="101" spans="2:3" x14ac:dyDescent="0.3">
      <c r="B101" s="1"/>
      <c r="C101" s="52"/>
    </row>
    <row r="102" spans="2:3" x14ac:dyDescent="0.3">
      <c r="B102" s="1"/>
      <c r="C102" s="52"/>
    </row>
    <row r="103" spans="2:3" x14ac:dyDescent="0.3">
      <c r="B103" s="1"/>
      <c r="C103" s="52"/>
    </row>
    <row r="104" spans="2:3" x14ac:dyDescent="0.3">
      <c r="B104" s="1"/>
      <c r="C104" s="52"/>
    </row>
    <row r="105" spans="2:3" x14ac:dyDescent="0.3">
      <c r="B105" s="1"/>
      <c r="C105" s="52"/>
    </row>
    <row r="106" spans="2:3" x14ac:dyDescent="0.3">
      <c r="B106" s="1"/>
      <c r="C106" s="52"/>
    </row>
    <row r="107" spans="2:3" x14ac:dyDescent="0.3">
      <c r="B107" s="1"/>
      <c r="C107" s="52"/>
    </row>
    <row r="108" spans="2:3" x14ac:dyDescent="0.3">
      <c r="B108" s="1"/>
      <c r="C108" s="52"/>
    </row>
    <row r="109" spans="2:3" x14ac:dyDescent="0.3">
      <c r="B109" s="1"/>
      <c r="C109" s="52"/>
    </row>
    <row r="110" spans="2:3" x14ac:dyDescent="0.3">
      <c r="B110" s="1"/>
      <c r="C110" s="52"/>
    </row>
    <row r="111" spans="2:3" x14ac:dyDescent="0.3">
      <c r="B111" s="1"/>
      <c r="C111" s="52"/>
    </row>
    <row r="112" spans="2:3" x14ac:dyDescent="0.3">
      <c r="B112" s="1"/>
      <c r="C112" s="52"/>
    </row>
    <row r="113" spans="2:3" x14ac:dyDescent="0.3">
      <c r="B113" s="1"/>
      <c r="C113" s="52"/>
    </row>
    <row r="114" spans="2:3" x14ac:dyDescent="0.3">
      <c r="B114" s="1"/>
      <c r="C114" s="52"/>
    </row>
    <row r="115" spans="2:3" x14ac:dyDescent="0.3">
      <c r="B115" s="1"/>
      <c r="C115" s="52"/>
    </row>
    <row r="116" spans="2:3" x14ac:dyDescent="0.3">
      <c r="B116" s="1"/>
      <c r="C116" s="52"/>
    </row>
    <row r="117" spans="2:3" x14ac:dyDescent="0.3">
      <c r="B117" s="1"/>
      <c r="C117" s="52"/>
    </row>
    <row r="118" spans="2:3" x14ac:dyDescent="0.3">
      <c r="B118" s="1"/>
      <c r="C118" s="52"/>
    </row>
    <row r="119" spans="2:3" x14ac:dyDescent="0.3">
      <c r="B119" s="1"/>
      <c r="C119" s="52"/>
    </row>
    <row r="120" spans="2:3" x14ac:dyDescent="0.3">
      <c r="B120" s="1"/>
      <c r="C120" s="52"/>
    </row>
    <row r="121" spans="2:3" x14ac:dyDescent="0.3">
      <c r="B121" s="1"/>
      <c r="C121" s="52">
        <f>1969*10.764</f>
        <v>21194.315999999999</v>
      </c>
    </row>
    <row r="122" spans="2:3" x14ac:dyDescent="0.3">
      <c r="B122" s="1"/>
      <c r="C122" s="52"/>
    </row>
    <row r="123" spans="2:3" x14ac:dyDescent="0.3">
      <c r="B123" s="1"/>
      <c r="C123" s="52"/>
    </row>
    <row r="124" spans="2:3" x14ac:dyDescent="0.3">
      <c r="B124" s="1"/>
      <c r="C124" s="52"/>
    </row>
    <row r="125" spans="2:3" x14ac:dyDescent="0.3">
      <c r="B125" s="1"/>
      <c r="C125" s="52"/>
    </row>
    <row r="126" spans="2:3" x14ac:dyDescent="0.3">
      <c r="B126" s="1"/>
      <c r="C126" s="52"/>
    </row>
    <row r="127" spans="2:3" x14ac:dyDescent="0.3">
      <c r="B127" s="1"/>
      <c r="C127" s="52"/>
    </row>
    <row r="128" spans="2:3" x14ac:dyDescent="0.3">
      <c r="B128" s="1"/>
      <c r="C128" s="52"/>
    </row>
    <row r="129" spans="2:3" x14ac:dyDescent="0.3">
      <c r="B129" s="1"/>
      <c r="C129" s="52"/>
    </row>
    <row r="130" spans="2:3" x14ac:dyDescent="0.3">
      <c r="B130" s="1"/>
      <c r="C130" s="52"/>
    </row>
    <row r="131" spans="2:3" x14ac:dyDescent="0.3">
      <c r="B131" s="1"/>
      <c r="C131" s="52"/>
    </row>
    <row r="132" spans="2:3" x14ac:dyDescent="0.3">
      <c r="B132" s="1"/>
      <c r="C132" s="52"/>
    </row>
    <row r="133" spans="2:3" x14ac:dyDescent="0.3">
      <c r="B133" s="1"/>
      <c r="C133" s="52"/>
    </row>
    <row r="134" spans="2:3" x14ac:dyDescent="0.3">
      <c r="B134" s="1"/>
      <c r="C134" s="52"/>
    </row>
    <row r="135" spans="2:3" x14ac:dyDescent="0.3">
      <c r="B135" s="1"/>
      <c r="C135" s="52"/>
    </row>
    <row r="136" spans="2:3" x14ac:dyDescent="0.3">
      <c r="B136" s="1"/>
      <c r="C136" s="52"/>
    </row>
    <row r="137" spans="2:3" x14ac:dyDescent="0.3">
      <c r="B137" s="1"/>
      <c r="C137" s="52"/>
    </row>
    <row r="138" spans="2:3" x14ac:dyDescent="0.3">
      <c r="B138" s="1"/>
      <c r="C138" s="52"/>
    </row>
    <row r="139" spans="2:3" x14ac:dyDescent="0.3">
      <c r="B139" s="1"/>
      <c r="C139" s="52"/>
    </row>
    <row r="140" spans="2:3" x14ac:dyDescent="0.3">
      <c r="B140" s="1"/>
      <c r="C140" s="52"/>
    </row>
    <row r="141" spans="2:3" x14ac:dyDescent="0.3">
      <c r="B141" s="1"/>
      <c r="C141" s="52"/>
    </row>
    <row r="142" spans="2:3" x14ac:dyDescent="0.3">
      <c r="B142" s="1"/>
      <c r="C142" s="52"/>
    </row>
    <row r="143" spans="2:3" x14ac:dyDescent="0.3">
      <c r="B143" s="1"/>
      <c r="C143" s="52"/>
    </row>
    <row r="144" spans="2:3" x14ac:dyDescent="0.3">
      <c r="B144" s="1"/>
      <c r="C144" s="52"/>
    </row>
    <row r="145" spans="2:3" x14ac:dyDescent="0.3">
      <c r="B145" s="1"/>
      <c r="C145" s="52"/>
    </row>
    <row r="146" spans="2:3" x14ac:dyDescent="0.3">
      <c r="B146" s="1"/>
      <c r="C146" s="52"/>
    </row>
    <row r="147" spans="2:3" x14ac:dyDescent="0.3">
      <c r="B147" s="1"/>
      <c r="C147" s="52"/>
    </row>
    <row r="148" spans="2:3" x14ac:dyDescent="0.3">
      <c r="B148" s="1"/>
      <c r="C148" s="52"/>
    </row>
    <row r="149" spans="2:3" x14ac:dyDescent="0.3">
      <c r="B149" s="1"/>
      <c r="C149" s="52"/>
    </row>
    <row r="150" spans="2:3" x14ac:dyDescent="0.3">
      <c r="B150" s="1"/>
      <c r="C150" s="52"/>
    </row>
    <row r="151" spans="2:3" x14ac:dyDescent="0.3">
      <c r="B151" s="1"/>
      <c r="C151" s="52"/>
    </row>
    <row r="152" spans="2:3" x14ac:dyDescent="0.3">
      <c r="B152" s="1"/>
      <c r="C152" s="52"/>
    </row>
    <row r="153" spans="2:3" x14ac:dyDescent="0.3">
      <c r="B153" s="1"/>
      <c r="C153" s="52"/>
    </row>
    <row r="154" spans="2:3" x14ac:dyDescent="0.3">
      <c r="B154" s="1"/>
      <c r="C154" s="52"/>
    </row>
    <row r="155" spans="2:3" x14ac:dyDescent="0.3">
      <c r="B155" s="1"/>
      <c r="C155" s="52"/>
    </row>
    <row r="156" spans="2:3" x14ac:dyDescent="0.3">
      <c r="B156" s="1"/>
      <c r="C156" s="52"/>
    </row>
    <row r="157" spans="2:3" x14ac:dyDescent="0.3">
      <c r="B157" s="1"/>
      <c r="C157" s="52"/>
    </row>
    <row r="158" spans="2:3" x14ac:dyDescent="0.3">
      <c r="B158" s="1"/>
      <c r="C158" s="52"/>
    </row>
    <row r="159" spans="2:3" x14ac:dyDescent="0.3">
      <c r="B159" s="1"/>
      <c r="C159" s="52"/>
    </row>
    <row r="160" spans="2:3" x14ac:dyDescent="0.3">
      <c r="B160" s="1"/>
      <c r="C160" s="52"/>
    </row>
    <row r="161" spans="2:3" x14ac:dyDescent="0.3">
      <c r="B161" s="1"/>
      <c r="C161" s="52"/>
    </row>
    <row r="162" spans="2:3" x14ac:dyDescent="0.3">
      <c r="B162" s="1"/>
      <c r="C162" s="52"/>
    </row>
    <row r="163" spans="2:3" x14ac:dyDescent="0.3">
      <c r="B163" s="1"/>
      <c r="C163" s="52"/>
    </row>
    <row r="164" spans="2:3" x14ac:dyDescent="0.3">
      <c r="B164" s="1"/>
      <c r="C164" s="52"/>
    </row>
    <row r="165" spans="2:3" x14ac:dyDescent="0.3">
      <c r="B165" s="1"/>
      <c r="C165" s="52"/>
    </row>
    <row r="166" spans="2:3" x14ac:dyDescent="0.3">
      <c r="B166" s="1"/>
      <c r="C166" s="52"/>
    </row>
    <row r="167" spans="2:3" x14ac:dyDescent="0.3">
      <c r="B167" s="1"/>
      <c r="C167" s="52"/>
    </row>
    <row r="168" spans="2:3" x14ac:dyDescent="0.3">
      <c r="B168" s="1"/>
      <c r="C168" s="52"/>
    </row>
    <row r="169" spans="2:3" x14ac:dyDescent="0.3">
      <c r="B169" s="1"/>
      <c r="C169" s="52"/>
    </row>
    <row r="170" spans="2:3" x14ac:dyDescent="0.3">
      <c r="B170" s="1"/>
      <c r="C170" s="52"/>
    </row>
    <row r="171" spans="2:3" x14ac:dyDescent="0.3">
      <c r="B171" s="1"/>
      <c r="C171" s="52"/>
    </row>
    <row r="172" spans="2:3" x14ac:dyDescent="0.3">
      <c r="B172" s="1"/>
      <c r="C172" s="52"/>
    </row>
    <row r="173" spans="2:3" x14ac:dyDescent="0.3">
      <c r="B173" s="1"/>
      <c r="C173" s="52"/>
    </row>
    <row r="174" spans="2:3" x14ac:dyDescent="0.3">
      <c r="B174" s="1"/>
      <c r="C174" s="52"/>
    </row>
    <row r="175" spans="2:3" x14ac:dyDescent="0.3">
      <c r="B175" s="1"/>
      <c r="C175" s="52"/>
    </row>
    <row r="176" spans="2:3" x14ac:dyDescent="0.3">
      <c r="B176" s="1"/>
      <c r="C176" s="52"/>
    </row>
    <row r="177" spans="2:3" x14ac:dyDescent="0.3">
      <c r="B177" s="1"/>
      <c r="C177" s="52"/>
    </row>
    <row r="178" spans="2:3" x14ac:dyDescent="0.3">
      <c r="B178" s="1"/>
      <c r="C178" s="52"/>
    </row>
  </sheetData>
  <mergeCells count="6">
    <mergeCell ref="B23:C23"/>
    <mergeCell ref="B28:C28"/>
    <mergeCell ref="B33:C33"/>
    <mergeCell ref="B2:G2"/>
    <mergeCell ref="B9:C9"/>
    <mergeCell ref="B3:J3"/>
  </mergeCells>
  <phoneticPr fontId="11" type="noConversion"/>
  <pageMargins left="0" right="0" top="0" bottom="0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ADC9B-77AE-4FE2-9D20-FE93678EB3E7}">
  <dimension ref="L12:Y17"/>
  <sheetViews>
    <sheetView zoomScale="110" zoomScaleNormal="110" workbookViewId="0">
      <selection activeCell="M28" sqref="M28"/>
    </sheetView>
  </sheetViews>
  <sheetFormatPr defaultRowHeight="15" x14ac:dyDescent="0.25"/>
  <cols>
    <col min="12" max="12" width="12.28515625" customWidth="1"/>
    <col min="24" max="24" width="12.28515625" customWidth="1"/>
  </cols>
  <sheetData>
    <row r="12" spans="12:25" x14ac:dyDescent="0.25">
      <c r="L12" s="75">
        <f>18000000/4048</f>
        <v>4446.640316205534</v>
      </c>
      <c r="M12" s="76" t="s">
        <v>34</v>
      </c>
      <c r="X12" s="75">
        <f>2100000/2400</f>
        <v>875</v>
      </c>
      <c r="Y12" s="76" t="s">
        <v>44</v>
      </c>
    </row>
    <row r="13" spans="12:25" x14ac:dyDescent="0.25">
      <c r="X13" s="105">
        <f>X12*10.764</f>
        <v>9418.5</v>
      </c>
      <c r="Y13" s="76" t="s">
        <v>34</v>
      </c>
    </row>
    <row r="17" spans="12:13" x14ac:dyDescent="0.25">
      <c r="L17" s="78"/>
      <c r="M17" s="76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3DB8B-8E78-42E6-A0D8-165C8EE32BF0}">
  <dimension ref="K8:X11"/>
  <sheetViews>
    <sheetView workbookViewId="0">
      <selection activeCell="X21" sqref="X21"/>
    </sheetView>
  </sheetViews>
  <sheetFormatPr defaultRowHeight="15" x14ac:dyDescent="0.25"/>
  <cols>
    <col min="17" max="17" width="14.5703125" customWidth="1"/>
  </cols>
  <sheetData>
    <row r="8" spans="11:24" x14ac:dyDescent="0.25">
      <c r="W8" s="76">
        <f>3431700/8370</f>
        <v>410</v>
      </c>
      <c r="X8" s="76" t="s">
        <v>30</v>
      </c>
    </row>
    <row r="11" spans="11:24" x14ac:dyDescent="0.25">
      <c r="K11" s="76">
        <f>1751000/1400</f>
        <v>1250.7142857142858</v>
      </c>
      <c r="L11" s="76" t="s">
        <v>30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165B7-EFA4-495A-B20D-38CB7A6987D5}">
  <dimension ref="K11:AA12"/>
  <sheetViews>
    <sheetView workbookViewId="0">
      <selection activeCell="K23" sqref="K23"/>
    </sheetView>
  </sheetViews>
  <sheetFormatPr defaultRowHeight="15" x14ac:dyDescent="0.25"/>
  <cols>
    <col min="11" max="11" width="10" customWidth="1"/>
  </cols>
  <sheetData>
    <row r="11" spans="11:27" x14ac:dyDescent="0.25">
      <c r="Z11" s="76"/>
      <c r="AA11" s="76" t="s">
        <v>35</v>
      </c>
    </row>
    <row r="12" spans="11:27" x14ac:dyDescent="0.25">
      <c r="K12" s="76"/>
      <c r="L12" s="76" t="s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Valuation </vt:lpstr>
      <vt:lpstr>Sheet1</vt:lpstr>
      <vt:lpstr>Sheet2</vt:lpstr>
      <vt:lpstr>Sheet3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DESK-28 VASTUKALA</cp:lastModifiedBy>
  <dcterms:created xsi:type="dcterms:W3CDTF">2014-10-16T12:20:47Z</dcterms:created>
  <dcterms:modified xsi:type="dcterms:W3CDTF">2024-06-24T10:55:01Z</dcterms:modified>
</cp:coreProperties>
</file>