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Anamika - Andheri\"/>
    </mc:Choice>
  </mc:AlternateContent>
  <xr:revisionPtr revIDLastSave="0" documentId="13_ncr:1_{79D50C1C-2561-429C-93BD-499AC76954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A" sheetId="87" r:id="rId1"/>
    <sheet name="Wing A (sale)" sheetId="112" r:id="rId2"/>
    <sheet name="Wing A (Rehab)" sheetId="113" r:id="rId3"/>
    <sheet name="Wing B" sheetId="110" r:id="rId4"/>
    <sheet name="Wing B (Sale)" sheetId="114" r:id="rId5"/>
    <sheet name="Wing B (Rehab)" sheetId="115" r:id="rId6"/>
    <sheet name="Wing C" sheetId="111" r:id="rId7"/>
    <sheet name="Wing C (Sale)" sheetId="116" r:id="rId8"/>
    <sheet name="Wing C (Rehab)" sheetId="117" r:id="rId9"/>
    <sheet name="Total" sheetId="107" r:id="rId10"/>
    <sheet name="Rera" sheetId="92" r:id="rId11"/>
    <sheet name="Typical Floor" sheetId="85" r:id="rId12"/>
    <sheet name="IGR" sheetId="97" r:id="rId13"/>
    <sheet name="RR" sheetId="98" r:id="rId14"/>
  </sheets>
  <definedNames>
    <definedName name="_xlnm._FilterDatabase" localSheetId="0" hidden="1">'Wing A'!$L$1:$L$36</definedName>
    <definedName name="_xlnm._FilterDatabase" localSheetId="2" hidden="1">'Wing A (Rehab)'!$L$1:$L$26</definedName>
    <definedName name="_xlnm._FilterDatabase" localSheetId="1" hidden="1">'Wing A (sale)'!$A$12:$Q$24</definedName>
    <definedName name="_xlnm._FilterDatabase" localSheetId="3" hidden="1">'Wing B'!$L$1:$L$36</definedName>
    <definedName name="_xlnm._FilterDatabase" localSheetId="5" hidden="1">'Wing B (Rehab)'!$L$1:$L$19</definedName>
    <definedName name="_xlnm._FilterDatabase" localSheetId="4" hidden="1">'Wing B (Sale)'!$L$1:$L$24</definedName>
    <definedName name="_xlnm._FilterDatabase" localSheetId="6" hidden="1">'Wing C'!$A$2:$U$25</definedName>
    <definedName name="_xlnm._FilterDatabase" localSheetId="8" hidden="1">'Wing C (Rehab)'!$L$1:$L$11</definedName>
    <definedName name="_xlnm._FilterDatabase" localSheetId="7" hidden="1">'Wing C (Sale)'!$L$1:$L$20</definedName>
  </definedNames>
  <calcPr calcId="191029"/>
</workbook>
</file>

<file path=xl/calcChain.xml><?xml version="1.0" encoding="utf-8"?>
<calcChain xmlns="http://schemas.openxmlformats.org/spreadsheetml/2006/main">
  <c r="N4" i="87" l="1"/>
  <c r="J20" i="107"/>
  <c r="I17" i="107"/>
  <c r="H17" i="107"/>
  <c r="E17" i="107"/>
  <c r="I13" i="107"/>
  <c r="H13" i="107"/>
  <c r="I12" i="107"/>
  <c r="I15" i="107" s="1"/>
  <c r="H12" i="107"/>
  <c r="H15" i="107" s="1"/>
  <c r="G15" i="107"/>
  <c r="G17" i="107" s="1"/>
  <c r="F15" i="107"/>
  <c r="F17" i="107" s="1"/>
  <c r="E15" i="107"/>
  <c r="G11" i="107"/>
  <c r="F11" i="107"/>
  <c r="I8" i="107"/>
  <c r="H8" i="107"/>
  <c r="I7" i="107"/>
  <c r="I11" i="107" s="1"/>
  <c r="H7" i="107"/>
  <c r="H11" i="107" s="1"/>
  <c r="E11" i="107"/>
  <c r="G6" i="107"/>
  <c r="F6" i="107"/>
  <c r="E6" i="107"/>
  <c r="I3" i="107"/>
  <c r="H3" i="107"/>
  <c r="I2" i="107"/>
  <c r="I6" i="107" s="1"/>
  <c r="H2" i="107"/>
  <c r="H6" i="107" s="1"/>
  <c r="G6" i="116"/>
  <c r="G5" i="116"/>
  <c r="E11" i="117"/>
  <c r="K11" i="117"/>
  <c r="E8" i="117"/>
  <c r="I7" i="117"/>
  <c r="J7" i="117" s="1"/>
  <c r="F7" i="117"/>
  <c r="K7" i="117" s="1"/>
  <c r="I6" i="117"/>
  <c r="J6" i="117" s="1"/>
  <c r="F6" i="117"/>
  <c r="K6" i="117" s="1"/>
  <c r="I5" i="117"/>
  <c r="J5" i="117" s="1"/>
  <c r="F5" i="117"/>
  <c r="I4" i="117"/>
  <c r="J4" i="117" s="1"/>
  <c r="G4" i="117"/>
  <c r="G5" i="117" s="1"/>
  <c r="F4" i="117"/>
  <c r="K4" i="117" s="1"/>
  <c r="I3" i="117"/>
  <c r="J3" i="117" s="1"/>
  <c r="F3" i="117"/>
  <c r="K3" i="117" s="1"/>
  <c r="E20" i="116"/>
  <c r="F19" i="116"/>
  <c r="K19" i="116" s="1"/>
  <c r="F18" i="116"/>
  <c r="K18" i="116" s="1"/>
  <c r="F17" i="116"/>
  <c r="K17" i="116" s="1"/>
  <c r="F16" i="116"/>
  <c r="K16" i="116" s="1"/>
  <c r="F15" i="116"/>
  <c r="K15" i="116" s="1"/>
  <c r="F14" i="116"/>
  <c r="K14" i="116" s="1"/>
  <c r="F13" i="116"/>
  <c r="K13" i="116" s="1"/>
  <c r="F12" i="116"/>
  <c r="K12" i="116" s="1"/>
  <c r="F11" i="116"/>
  <c r="K11" i="116" s="1"/>
  <c r="F10" i="116"/>
  <c r="K10" i="116" s="1"/>
  <c r="E7" i="116"/>
  <c r="F6" i="116"/>
  <c r="K6" i="116" s="1"/>
  <c r="F5" i="116"/>
  <c r="K5" i="116" s="1"/>
  <c r="F4" i="116"/>
  <c r="K4" i="116" s="1"/>
  <c r="F3" i="116"/>
  <c r="K3" i="116" s="1"/>
  <c r="G22" i="114"/>
  <c r="G21" i="114"/>
  <c r="G20" i="114"/>
  <c r="G19" i="114"/>
  <c r="G18" i="114"/>
  <c r="G16" i="114"/>
  <c r="G11" i="114"/>
  <c r="G10" i="114"/>
  <c r="G6" i="114"/>
  <c r="E19" i="115"/>
  <c r="I18" i="115"/>
  <c r="J18" i="115" s="1"/>
  <c r="F18" i="115"/>
  <c r="K18" i="115" s="1"/>
  <c r="I17" i="115"/>
  <c r="J17" i="115" s="1"/>
  <c r="F17" i="115"/>
  <c r="K17" i="115" s="1"/>
  <c r="I16" i="115"/>
  <c r="J16" i="115" s="1"/>
  <c r="F16" i="115"/>
  <c r="J15" i="115"/>
  <c r="I15" i="115"/>
  <c r="F15" i="115"/>
  <c r="K15" i="115" s="1"/>
  <c r="I14" i="115"/>
  <c r="J14" i="115" s="1"/>
  <c r="F14" i="115"/>
  <c r="K14" i="115" s="1"/>
  <c r="I13" i="115"/>
  <c r="J13" i="115" s="1"/>
  <c r="F13" i="115"/>
  <c r="K13" i="115" s="1"/>
  <c r="E9" i="115"/>
  <c r="I8" i="115"/>
  <c r="J8" i="115" s="1"/>
  <c r="F8" i="115"/>
  <c r="K8" i="115" s="1"/>
  <c r="I7" i="115"/>
  <c r="J7" i="115" s="1"/>
  <c r="F7" i="115"/>
  <c r="K7" i="115" s="1"/>
  <c r="J6" i="115"/>
  <c r="I6" i="115"/>
  <c r="F6" i="115"/>
  <c r="K6" i="115" s="1"/>
  <c r="I5" i="115"/>
  <c r="J5" i="115" s="1"/>
  <c r="F5" i="115"/>
  <c r="K5" i="115" s="1"/>
  <c r="I4" i="115"/>
  <c r="J4" i="115" s="1"/>
  <c r="F4" i="115"/>
  <c r="K4" i="115" s="1"/>
  <c r="I3" i="115"/>
  <c r="J3" i="115" s="1"/>
  <c r="F3" i="115"/>
  <c r="K3" i="115" s="1"/>
  <c r="E24" i="114"/>
  <c r="F23" i="114"/>
  <c r="K23" i="114" s="1"/>
  <c r="F22" i="114"/>
  <c r="K22" i="114" s="1"/>
  <c r="F21" i="114"/>
  <c r="K21" i="114" s="1"/>
  <c r="F20" i="114"/>
  <c r="K20" i="114" s="1"/>
  <c r="F19" i="114"/>
  <c r="K19" i="114" s="1"/>
  <c r="F18" i="114"/>
  <c r="K18" i="114" s="1"/>
  <c r="K17" i="114"/>
  <c r="F17" i="114"/>
  <c r="F16" i="114"/>
  <c r="K16" i="114" s="1"/>
  <c r="E12" i="114"/>
  <c r="F11" i="114"/>
  <c r="K11" i="114" s="1"/>
  <c r="F10" i="114"/>
  <c r="K10" i="114" s="1"/>
  <c r="F9" i="114"/>
  <c r="K9" i="114" s="1"/>
  <c r="F8" i="114"/>
  <c r="K8" i="114" s="1"/>
  <c r="F7" i="114"/>
  <c r="K7" i="114" s="1"/>
  <c r="F6" i="114"/>
  <c r="K6" i="114" s="1"/>
  <c r="F5" i="114"/>
  <c r="K5" i="114" s="1"/>
  <c r="G4" i="114"/>
  <c r="G5" i="114" s="1"/>
  <c r="F4" i="114"/>
  <c r="K4" i="114" s="1"/>
  <c r="H3" i="114"/>
  <c r="I3" i="114" s="1"/>
  <c r="F3" i="114"/>
  <c r="G18" i="112"/>
  <c r="G17" i="112"/>
  <c r="G16" i="112"/>
  <c r="G15" i="112"/>
  <c r="G14" i="112"/>
  <c r="G13" i="112"/>
  <c r="G12" i="112"/>
  <c r="G4" i="112"/>
  <c r="G5" i="112" s="1"/>
  <c r="E26" i="113"/>
  <c r="I25" i="113"/>
  <c r="J25" i="113" s="1"/>
  <c r="F25" i="113"/>
  <c r="K25" i="113" s="1"/>
  <c r="I24" i="113"/>
  <c r="J24" i="113" s="1"/>
  <c r="F24" i="113"/>
  <c r="K24" i="113" s="1"/>
  <c r="I23" i="113"/>
  <c r="J23" i="113" s="1"/>
  <c r="F23" i="113"/>
  <c r="K23" i="113" s="1"/>
  <c r="I22" i="113"/>
  <c r="J22" i="113" s="1"/>
  <c r="F22" i="113"/>
  <c r="K22" i="113" s="1"/>
  <c r="I21" i="113"/>
  <c r="J21" i="113" s="1"/>
  <c r="F21" i="113"/>
  <c r="K21" i="113" s="1"/>
  <c r="I20" i="113"/>
  <c r="J20" i="113" s="1"/>
  <c r="F20" i="113"/>
  <c r="K20" i="113" s="1"/>
  <c r="N19" i="113"/>
  <c r="I19" i="113"/>
  <c r="J19" i="113" s="1"/>
  <c r="F19" i="113"/>
  <c r="K19" i="113" s="1"/>
  <c r="I18" i="113"/>
  <c r="J18" i="113" s="1"/>
  <c r="F18" i="113"/>
  <c r="E12" i="113"/>
  <c r="I11" i="113"/>
  <c r="J11" i="113" s="1"/>
  <c r="F11" i="113"/>
  <c r="K11" i="113" s="1"/>
  <c r="I10" i="113"/>
  <c r="J10" i="113" s="1"/>
  <c r="F10" i="113"/>
  <c r="K10" i="113" s="1"/>
  <c r="I9" i="113"/>
  <c r="J9" i="113" s="1"/>
  <c r="F9" i="113"/>
  <c r="K9" i="113" s="1"/>
  <c r="I8" i="113"/>
  <c r="J8" i="113" s="1"/>
  <c r="F8" i="113"/>
  <c r="K8" i="113" s="1"/>
  <c r="I7" i="113"/>
  <c r="J7" i="113" s="1"/>
  <c r="F7" i="113"/>
  <c r="K7" i="113" s="1"/>
  <c r="I6" i="113"/>
  <c r="J6" i="113" s="1"/>
  <c r="F6" i="113"/>
  <c r="K6" i="113" s="1"/>
  <c r="I5" i="113"/>
  <c r="J5" i="113" s="1"/>
  <c r="F5" i="113"/>
  <c r="K5" i="113" s="1"/>
  <c r="I4" i="113"/>
  <c r="J4" i="113" s="1"/>
  <c r="F4" i="113"/>
  <c r="K4" i="113" s="1"/>
  <c r="G4" i="113"/>
  <c r="G5" i="113" s="1"/>
  <c r="G6" i="113" s="1"/>
  <c r="I3" i="113"/>
  <c r="J3" i="113" s="1"/>
  <c r="F3" i="113"/>
  <c r="K3" i="113" s="1"/>
  <c r="E19" i="112"/>
  <c r="F18" i="112"/>
  <c r="K18" i="112" s="1"/>
  <c r="F17" i="112"/>
  <c r="K17" i="112" s="1"/>
  <c r="F16" i="112"/>
  <c r="K16" i="112" s="1"/>
  <c r="F15" i="112"/>
  <c r="K15" i="112" s="1"/>
  <c r="F14" i="112"/>
  <c r="K14" i="112" s="1"/>
  <c r="F13" i="112"/>
  <c r="K13" i="112" s="1"/>
  <c r="F12" i="112"/>
  <c r="K12" i="112" s="1"/>
  <c r="E6" i="112"/>
  <c r="F5" i="112"/>
  <c r="K5" i="112" s="1"/>
  <c r="F4" i="112"/>
  <c r="K4" i="112" s="1"/>
  <c r="H3" i="112"/>
  <c r="F3" i="112"/>
  <c r="K3" i="112" s="1"/>
  <c r="F11" i="117" l="1"/>
  <c r="F8" i="117"/>
  <c r="K20" i="116"/>
  <c r="F20" i="116"/>
  <c r="F7" i="116"/>
  <c r="K5" i="117"/>
  <c r="K8" i="117" s="1"/>
  <c r="G4" i="116"/>
  <c r="H3" i="116"/>
  <c r="K7" i="116"/>
  <c r="F19" i="115"/>
  <c r="F9" i="115"/>
  <c r="F12" i="114"/>
  <c r="H4" i="114"/>
  <c r="I4" i="114" s="1"/>
  <c r="J4" i="114" s="1"/>
  <c r="F24" i="114"/>
  <c r="G3" i="115"/>
  <c r="K16" i="115"/>
  <c r="K19" i="115" s="1"/>
  <c r="K9" i="115"/>
  <c r="J3" i="114"/>
  <c r="K24" i="114"/>
  <c r="H5" i="114"/>
  <c r="I5" i="114" s="1"/>
  <c r="J5" i="114" s="1"/>
  <c r="K3" i="114"/>
  <c r="K12" i="114" s="1"/>
  <c r="K12" i="113"/>
  <c r="F26" i="113"/>
  <c r="F19" i="112"/>
  <c r="K6" i="112"/>
  <c r="G7" i="113"/>
  <c r="G8" i="113" s="1"/>
  <c r="F12" i="113"/>
  <c r="K18" i="113"/>
  <c r="K26" i="113" s="1"/>
  <c r="I3" i="112"/>
  <c r="J3" i="112" s="1"/>
  <c r="F6" i="112"/>
  <c r="K19" i="112"/>
  <c r="G6" i="117" l="1"/>
  <c r="I3" i="116"/>
  <c r="H4" i="116"/>
  <c r="I4" i="116" s="1"/>
  <c r="J4" i="116" s="1"/>
  <c r="G7" i="114"/>
  <c r="H6" i="114"/>
  <c r="I6" i="114" s="1"/>
  <c r="J6" i="114" s="1"/>
  <c r="G9" i="113"/>
  <c r="G10" i="113" s="1"/>
  <c r="G11" i="113" s="1"/>
  <c r="G18" i="113" s="1"/>
  <c r="H4" i="112"/>
  <c r="I3" i="87"/>
  <c r="I5" i="87"/>
  <c r="I6" i="87"/>
  <c r="I7" i="87"/>
  <c r="I9" i="87"/>
  <c r="I10" i="87"/>
  <c r="I12" i="87"/>
  <c r="I13" i="87"/>
  <c r="I14" i="87"/>
  <c r="G24" i="111"/>
  <c r="G23" i="111"/>
  <c r="G22" i="111"/>
  <c r="G21" i="111"/>
  <c r="G20" i="111"/>
  <c r="G19" i="111"/>
  <c r="G18" i="111"/>
  <c r="G17" i="111"/>
  <c r="G16" i="111"/>
  <c r="G15" i="111"/>
  <c r="G11" i="111"/>
  <c r="G10" i="111"/>
  <c r="G9" i="111"/>
  <c r="G8" i="111"/>
  <c r="G7" i="111"/>
  <c r="G6" i="111"/>
  <c r="G5" i="111"/>
  <c r="G4" i="111"/>
  <c r="G35" i="110"/>
  <c r="G34" i="110"/>
  <c r="G33" i="110"/>
  <c r="G32" i="110"/>
  <c r="G31" i="110"/>
  <c r="G30" i="110"/>
  <c r="G29" i="110"/>
  <c r="G28" i="110"/>
  <c r="G27" i="110"/>
  <c r="G26" i="110"/>
  <c r="G25" i="110"/>
  <c r="G24" i="110"/>
  <c r="G23" i="110"/>
  <c r="G22" i="110"/>
  <c r="G17" i="110"/>
  <c r="G16" i="110"/>
  <c r="G15" i="110"/>
  <c r="G14" i="110"/>
  <c r="G13" i="110"/>
  <c r="G12" i="110"/>
  <c r="G11" i="110"/>
  <c r="G10" i="110"/>
  <c r="G9" i="110"/>
  <c r="G8" i="110"/>
  <c r="G7" i="110"/>
  <c r="G6" i="110"/>
  <c r="G5" i="110"/>
  <c r="G4" i="110"/>
  <c r="N23" i="87"/>
  <c r="G4" i="87"/>
  <c r="G5" i="87" s="1"/>
  <c r="G6" i="87" s="1"/>
  <c r="G7" i="87" s="1"/>
  <c r="G8" i="87" s="1"/>
  <c r="G9" i="87" s="1"/>
  <c r="G10" i="87" s="1"/>
  <c r="G11" i="87" s="1"/>
  <c r="G12" i="87" s="1"/>
  <c r="G13" i="87" s="1"/>
  <c r="G14" i="87" s="1"/>
  <c r="G21" i="87" s="1"/>
  <c r="G22" i="87" s="1"/>
  <c r="G23" i="87" s="1"/>
  <c r="G24" i="87" s="1"/>
  <c r="G25" i="87" s="1"/>
  <c r="G26" i="87" s="1"/>
  <c r="G27" i="87" s="1"/>
  <c r="G28" i="87" s="1"/>
  <c r="G29" i="87" s="1"/>
  <c r="G30" i="87" s="1"/>
  <c r="G31" i="87" s="1"/>
  <c r="G32" i="87" s="1"/>
  <c r="G33" i="87" s="1"/>
  <c r="G34" i="87" s="1"/>
  <c r="G35" i="87" s="1"/>
  <c r="E36" i="87"/>
  <c r="E25" i="111"/>
  <c r="F25" i="111"/>
  <c r="K25" i="111"/>
  <c r="K12" i="111"/>
  <c r="K36" i="110"/>
  <c r="K18" i="110"/>
  <c r="K5" i="110"/>
  <c r="H5" i="110"/>
  <c r="I5" i="110" s="1"/>
  <c r="J5" i="110" s="1"/>
  <c r="K4" i="110"/>
  <c r="H4" i="110"/>
  <c r="I4" i="110" s="1"/>
  <c r="J4" i="110" s="1"/>
  <c r="K3" i="110"/>
  <c r="H3" i="110"/>
  <c r="I3" i="110" s="1"/>
  <c r="J3" i="110" s="1"/>
  <c r="G7" i="117" l="1"/>
  <c r="H5" i="116"/>
  <c r="I5" i="116" s="1"/>
  <c r="J5" i="116" s="1"/>
  <c r="J3" i="116"/>
  <c r="H7" i="114"/>
  <c r="I7" i="114" s="1"/>
  <c r="G8" i="114"/>
  <c r="G19" i="113"/>
  <c r="G20" i="113" s="1"/>
  <c r="H12" i="113"/>
  <c r="I4" i="112"/>
  <c r="H5" i="112"/>
  <c r="I5" i="112" s="1"/>
  <c r="J5" i="112" s="1"/>
  <c r="E12" i="111"/>
  <c r="E36" i="110"/>
  <c r="E18" i="110"/>
  <c r="F3" i="110"/>
  <c r="F4" i="110"/>
  <c r="F5" i="110"/>
  <c r="E15" i="87"/>
  <c r="H24" i="111"/>
  <c r="I24" i="111" s="1"/>
  <c r="J24" i="111" s="1"/>
  <c r="F24" i="111"/>
  <c r="K24" i="111" s="1"/>
  <c r="H23" i="111"/>
  <c r="I23" i="111" s="1"/>
  <c r="J23" i="111" s="1"/>
  <c r="F23" i="111"/>
  <c r="K23" i="111" s="1"/>
  <c r="H22" i="111"/>
  <c r="I22" i="111" s="1"/>
  <c r="J22" i="111" s="1"/>
  <c r="F22" i="111"/>
  <c r="K22" i="111" s="1"/>
  <c r="H21" i="111"/>
  <c r="I21" i="111" s="1"/>
  <c r="J21" i="111" s="1"/>
  <c r="F21" i="111"/>
  <c r="K21" i="111" s="1"/>
  <c r="H20" i="111"/>
  <c r="I20" i="111" s="1"/>
  <c r="J20" i="111" s="1"/>
  <c r="F20" i="111"/>
  <c r="K20" i="111" s="1"/>
  <c r="H19" i="111"/>
  <c r="I19" i="111" s="1"/>
  <c r="J19" i="111" s="1"/>
  <c r="F19" i="111"/>
  <c r="K19" i="111" s="1"/>
  <c r="H18" i="111"/>
  <c r="I18" i="111" s="1"/>
  <c r="J18" i="111" s="1"/>
  <c r="F18" i="111"/>
  <c r="K18" i="111" s="1"/>
  <c r="H17" i="111"/>
  <c r="I17" i="111" s="1"/>
  <c r="J17" i="111" s="1"/>
  <c r="F17" i="111"/>
  <c r="K17" i="111" s="1"/>
  <c r="H16" i="111"/>
  <c r="I16" i="111" s="1"/>
  <c r="J16" i="111" s="1"/>
  <c r="F16" i="111"/>
  <c r="K16" i="111" s="1"/>
  <c r="H15" i="111"/>
  <c r="F15" i="111"/>
  <c r="K15" i="111" s="1"/>
  <c r="H11" i="111"/>
  <c r="I11" i="111" s="1"/>
  <c r="J11" i="111" s="1"/>
  <c r="F11" i="111"/>
  <c r="K11" i="111" s="1"/>
  <c r="I10" i="111"/>
  <c r="J10" i="111" s="1"/>
  <c r="F10" i="111"/>
  <c r="K10" i="111" s="1"/>
  <c r="H9" i="111"/>
  <c r="I9" i="111" s="1"/>
  <c r="J9" i="111" s="1"/>
  <c r="F9" i="111"/>
  <c r="K9" i="111" s="1"/>
  <c r="I8" i="111"/>
  <c r="J8" i="111" s="1"/>
  <c r="F8" i="111"/>
  <c r="K8" i="111" s="1"/>
  <c r="H7" i="111"/>
  <c r="I7" i="111" s="1"/>
  <c r="J7" i="111" s="1"/>
  <c r="F7" i="111"/>
  <c r="K7" i="111" s="1"/>
  <c r="H6" i="111"/>
  <c r="I6" i="111" s="1"/>
  <c r="J6" i="111" s="1"/>
  <c r="F6" i="111"/>
  <c r="K6" i="111" s="1"/>
  <c r="I5" i="111"/>
  <c r="J5" i="111" s="1"/>
  <c r="F5" i="111"/>
  <c r="K5" i="111" s="1"/>
  <c r="I4" i="111"/>
  <c r="J4" i="111" s="1"/>
  <c r="F4" i="111"/>
  <c r="K4" i="111" s="1"/>
  <c r="F3" i="111"/>
  <c r="H35" i="110"/>
  <c r="I35" i="110" s="1"/>
  <c r="J35" i="110" s="1"/>
  <c r="F35" i="110"/>
  <c r="K35" i="110" s="1"/>
  <c r="H34" i="110"/>
  <c r="I34" i="110" s="1"/>
  <c r="J34" i="110" s="1"/>
  <c r="F34" i="110"/>
  <c r="K34" i="110" s="1"/>
  <c r="H33" i="110"/>
  <c r="I33" i="110" s="1"/>
  <c r="J33" i="110" s="1"/>
  <c r="F33" i="110"/>
  <c r="K33" i="110" s="1"/>
  <c r="H32" i="110"/>
  <c r="I32" i="110" s="1"/>
  <c r="J32" i="110" s="1"/>
  <c r="F32" i="110"/>
  <c r="K32" i="110" s="1"/>
  <c r="H31" i="110"/>
  <c r="I31" i="110" s="1"/>
  <c r="J31" i="110" s="1"/>
  <c r="F31" i="110"/>
  <c r="K31" i="110" s="1"/>
  <c r="I30" i="110"/>
  <c r="J30" i="110" s="1"/>
  <c r="F30" i="110"/>
  <c r="K30" i="110" s="1"/>
  <c r="I29" i="110"/>
  <c r="J29" i="110" s="1"/>
  <c r="F29" i="110"/>
  <c r="K29" i="110" s="1"/>
  <c r="H28" i="110"/>
  <c r="I28" i="110" s="1"/>
  <c r="J28" i="110" s="1"/>
  <c r="F28" i="110"/>
  <c r="K28" i="110" s="1"/>
  <c r="I27" i="110"/>
  <c r="J27" i="110" s="1"/>
  <c r="F27" i="110"/>
  <c r="K27" i="110" s="1"/>
  <c r="I26" i="110"/>
  <c r="J26" i="110" s="1"/>
  <c r="F26" i="110"/>
  <c r="K26" i="110" s="1"/>
  <c r="H25" i="110"/>
  <c r="I25" i="110" s="1"/>
  <c r="J25" i="110" s="1"/>
  <c r="F25" i="110"/>
  <c r="K25" i="110" s="1"/>
  <c r="H24" i="110"/>
  <c r="I24" i="110" s="1"/>
  <c r="J24" i="110" s="1"/>
  <c r="F24" i="110"/>
  <c r="K24" i="110" s="1"/>
  <c r="I23" i="110"/>
  <c r="J23" i="110" s="1"/>
  <c r="F23" i="110"/>
  <c r="K23" i="110" s="1"/>
  <c r="F22" i="110"/>
  <c r="K22" i="110" s="1"/>
  <c r="I17" i="110"/>
  <c r="J17" i="110" s="1"/>
  <c r="F17" i="110"/>
  <c r="K17" i="110" s="1"/>
  <c r="H16" i="110"/>
  <c r="I16" i="110" s="1"/>
  <c r="J16" i="110" s="1"/>
  <c r="F16" i="110"/>
  <c r="K16" i="110" s="1"/>
  <c r="I15" i="110"/>
  <c r="J15" i="110" s="1"/>
  <c r="F15" i="110"/>
  <c r="K15" i="110" s="1"/>
  <c r="I14" i="110"/>
  <c r="J14" i="110" s="1"/>
  <c r="F14" i="110"/>
  <c r="K14" i="110" s="1"/>
  <c r="H13" i="110"/>
  <c r="I13" i="110" s="1"/>
  <c r="J13" i="110" s="1"/>
  <c r="F13" i="110"/>
  <c r="K13" i="110" s="1"/>
  <c r="I12" i="110"/>
  <c r="J12" i="110" s="1"/>
  <c r="F12" i="110"/>
  <c r="K12" i="110" s="1"/>
  <c r="I11" i="110"/>
  <c r="J11" i="110" s="1"/>
  <c r="F11" i="110"/>
  <c r="K11" i="110" s="1"/>
  <c r="H10" i="110"/>
  <c r="I10" i="110" s="1"/>
  <c r="J10" i="110" s="1"/>
  <c r="F10" i="110"/>
  <c r="K10" i="110" s="1"/>
  <c r="H9" i="110"/>
  <c r="I9" i="110" s="1"/>
  <c r="J9" i="110" s="1"/>
  <c r="F9" i="110"/>
  <c r="K9" i="110" s="1"/>
  <c r="H8" i="110"/>
  <c r="I8" i="110" s="1"/>
  <c r="J8" i="110" s="1"/>
  <c r="F8" i="110"/>
  <c r="K8" i="110" s="1"/>
  <c r="H7" i="110"/>
  <c r="I7" i="110" s="1"/>
  <c r="J7" i="110" s="1"/>
  <c r="F7" i="110"/>
  <c r="K7" i="110" s="1"/>
  <c r="F6" i="110"/>
  <c r="K6" i="110" s="1"/>
  <c r="F4" i="87"/>
  <c r="F5" i="87"/>
  <c r="F6" i="87"/>
  <c r="F7" i="87"/>
  <c r="F8" i="87"/>
  <c r="F9" i="87"/>
  <c r="F10" i="87"/>
  <c r="F11" i="87"/>
  <c r="F12" i="87"/>
  <c r="F13" i="87"/>
  <c r="F14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" i="87"/>
  <c r="Q52" i="85"/>
  <c r="P50" i="85"/>
  <c r="P49" i="85"/>
  <c r="P45" i="85"/>
  <c r="P44" i="85"/>
  <c r="P40" i="85"/>
  <c r="P39" i="85"/>
  <c r="P35" i="85"/>
  <c r="P34" i="85"/>
  <c r="Q30" i="85"/>
  <c r="Q29" i="85"/>
  <c r="D30" i="85"/>
  <c r="K4" i="85"/>
  <c r="J46" i="85"/>
  <c r="J45" i="85"/>
  <c r="J44" i="85"/>
  <c r="J41" i="85"/>
  <c r="J40" i="85"/>
  <c r="J39" i="85"/>
  <c r="J34" i="85"/>
  <c r="J35" i="85"/>
  <c r="J36" i="85"/>
  <c r="J30" i="85"/>
  <c r="J29" i="85"/>
  <c r="D51" i="85"/>
  <c r="D50" i="85"/>
  <c r="E49" i="85"/>
  <c r="D46" i="85"/>
  <c r="D45" i="85"/>
  <c r="E44" i="85"/>
  <c r="D40" i="85"/>
  <c r="D36" i="85"/>
  <c r="D35" i="85"/>
  <c r="D34" i="85"/>
  <c r="E39" i="85"/>
  <c r="E31" i="85"/>
  <c r="E29" i="85"/>
  <c r="Q25" i="85"/>
  <c r="Q24" i="85"/>
  <c r="K26" i="85"/>
  <c r="K25" i="85"/>
  <c r="K24" i="85"/>
  <c r="E26" i="85"/>
  <c r="E24" i="85"/>
  <c r="Q20" i="85"/>
  <c r="Q19" i="85"/>
  <c r="K21" i="85"/>
  <c r="K20" i="85"/>
  <c r="K19" i="85"/>
  <c r="E21" i="85"/>
  <c r="E19" i="85"/>
  <c r="Q15" i="85"/>
  <c r="Q14" i="85"/>
  <c r="K16" i="85"/>
  <c r="K15" i="85"/>
  <c r="K14" i="85"/>
  <c r="E16" i="85"/>
  <c r="E14" i="85"/>
  <c r="Q11" i="85"/>
  <c r="Q10" i="85"/>
  <c r="Q9" i="85"/>
  <c r="K10" i="85"/>
  <c r="K11" i="85"/>
  <c r="K9" i="85"/>
  <c r="E10" i="85"/>
  <c r="E9" i="85"/>
  <c r="I8" i="117" l="1"/>
  <c r="H8" i="117"/>
  <c r="G10" i="116"/>
  <c r="H6" i="116"/>
  <c r="G9" i="114"/>
  <c r="H8" i="114"/>
  <c r="J7" i="114"/>
  <c r="F36" i="87"/>
  <c r="I12" i="113"/>
  <c r="H12" i="112"/>
  <c r="H6" i="112"/>
  <c r="J4" i="112"/>
  <c r="I6" i="112"/>
  <c r="I15" i="111"/>
  <c r="H25" i="111"/>
  <c r="I3" i="111"/>
  <c r="H12" i="111"/>
  <c r="I22" i="110"/>
  <c r="H36" i="110"/>
  <c r="H18" i="110"/>
  <c r="F18" i="110"/>
  <c r="F36" i="110"/>
  <c r="F15" i="87"/>
  <c r="F12" i="111"/>
  <c r="I6" i="110"/>
  <c r="K3" i="111"/>
  <c r="E52" i="85"/>
  <c r="I6" i="116" l="1"/>
  <c r="H7" i="116"/>
  <c r="G11" i="116"/>
  <c r="H10" i="116"/>
  <c r="G4" i="115"/>
  <c r="G5" i="115" s="1"/>
  <c r="I8" i="114"/>
  <c r="H9" i="114"/>
  <c r="I9" i="114" s="1"/>
  <c r="J9" i="114" s="1"/>
  <c r="G21" i="113"/>
  <c r="G22" i="113" s="1"/>
  <c r="H13" i="112"/>
  <c r="I13" i="112" s="1"/>
  <c r="J13" i="112" s="1"/>
  <c r="I12" i="112"/>
  <c r="J15" i="111"/>
  <c r="I25" i="111"/>
  <c r="J3" i="111"/>
  <c r="I12" i="111"/>
  <c r="J22" i="110"/>
  <c r="I36" i="110"/>
  <c r="J6" i="110"/>
  <c r="I18" i="110"/>
  <c r="K5" i="85"/>
  <c r="K6" i="85"/>
  <c r="F79" i="92"/>
  <c r="F54" i="92"/>
  <c r="F26" i="92"/>
  <c r="E49" i="92"/>
  <c r="E50" i="92"/>
  <c r="E51" i="92"/>
  <c r="E52" i="92"/>
  <c r="E53" i="92"/>
  <c r="E48" i="92"/>
  <c r="E78" i="92"/>
  <c r="E77" i="92"/>
  <c r="E76" i="92"/>
  <c r="E75" i="92"/>
  <c r="E74" i="92"/>
  <c r="E73" i="92"/>
  <c r="E25" i="92"/>
  <c r="E24" i="92"/>
  <c r="E23" i="92"/>
  <c r="E22" i="92"/>
  <c r="E21" i="92"/>
  <c r="E20" i="92"/>
  <c r="E19" i="92"/>
  <c r="AI13" i="92"/>
  <c r="AI14" i="92"/>
  <c r="AI15" i="92"/>
  <c r="AI16" i="92"/>
  <c r="AI17" i="92"/>
  <c r="AI12" i="92"/>
  <c r="K3" i="87"/>
  <c r="K4" i="87"/>
  <c r="K5" i="87"/>
  <c r="K6" i="87"/>
  <c r="K7" i="87"/>
  <c r="K8" i="87"/>
  <c r="K9" i="87"/>
  <c r="K10" i="87"/>
  <c r="K11" i="87"/>
  <c r="K12" i="87"/>
  <c r="K13" i="87"/>
  <c r="K14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H10" i="97"/>
  <c r="L10" i="97"/>
  <c r="K4" i="97"/>
  <c r="L4" i="97" s="1"/>
  <c r="K5" i="97"/>
  <c r="K6" i="97"/>
  <c r="K7" i="97"/>
  <c r="K8" i="97"/>
  <c r="K9" i="97"/>
  <c r="H4" i="97"/>
  <c r="F4" i="97"/>
  <c r="F7" i="97"/>
  <c r="H7" i="97" s="1"/>
  <c r="E4" i="97"/>
  <c r="E5" i="97"/>
  <c r="F5" i="97" s="1"/>
  <c r="E6" i="97"/>
  <c r="F6" i="97" s="1"/>
  <c r="H6" i="97" s="1"/>
  <c r="E7" i="97"/>
  <c r="E8" i="97"/>
  <c r="F8" i="97" s="1"/>
  <c r="E9" i="97"/>
  <c r="F9" i="97" s="1"/>
  <c r="H9" i="97" s="1"/>
  <c r="L3" i="97"/>
  <c r="K3" i="97"/>
  <c r="H3" i="97"/>
  <c r="F3" i="97"/>
  <c r="E3" i="97"/>
  <c r="I10" i="116" l="1"/>
  <c r="H11" i="116"/>
  <c r="I11" i="116" s="1"/>
  <c r="J11" i="116" s="1"/>
  <c r="G12" i="116"/>
  <c r="J6" i="116"/>
  <c r="I7" i="116"/>
  <c r="G6" i="115"/>
  <c r="G7" i="115" s="1"/>
  <c r="H10" i="114"/>
  <c r="J8" i="114"/>
  <c r="K36" i="87"/>
  <c r="K15" i="87"/>
  <c r="G23" i="113"/>
  <c r="J12" i="112"/>
  <c r="H14" i="112"/>
  <c r="K52" i="85"/>
  <c r="L9" i="97"/>
  <c r="L8" i="97"/>
  <c r="H8" i="97"/>
  <c r="L7" i="97"/>
  <c r="L6" i="97"/>
  <c r="H5" i="97"/>
  <c r="L5" i="97"/>
  <c r="G13" i="116" l="1"/>
  <c r="H12" i="116"/>
  <c r="I12" i="116" s="1"/>
  <c r="J12" i="116" s="1"/>
  <c r="J10" i="116"/>
  <c r="G8" i="115"/>
  <c r="G13" i="115" s="1"/>
  <c r="G14" i="115" s="1"/>
  <c r="I9" i="115"/>
  <c r="H9" i="115"/>
  <c r="H11" i="114"/>
  <c r="I11" i="114" s="1"/>
  <c r="J11" i="114" s="1"/>
  <c r="I10" i="114"/>
  <c r="G24" i="113"/>
  <c r="G25" i="113" s="1"/>
  <c r="I14" i="112"/>
  <c r="H15" i="112"/>
  <c r="I15" i="112" s="1"/>
  <c r="J15" i="112" s="1"/>
  <c r="H13" i="116" l="1"/>
  <c r="I13" i="116" s="1"/>
  <c r="J13" i="116" s="1"/>
  <c r="G14" i="116"/>
  <c r="H12" i="114"/>
  <c r="J10" i="114"/>
  <c r="I12" i="114"/>
  <c r="G17" i="114"/>
  <c r="H16" i="114"/>
  <c r="H26" i="113"/>
  <c r="H16" i="112"/>
  <c r="I16" i="112" s="1"/>
  <c r="J16" i="112" s="1"/>
  <c r="J14" i="112"/>
  <c r="H4" i="87"/>
  <c r="I4" i="87" s="1"/>
  <c r="J4" i="87" s="1"/>
  <c r="G15" i="116" l="1"/>
  <c r="H14" i="116"/>
  <c r="G15" i="115"/>
  <c r="G16" i="115" s="1"/>
  <c r="I16" i="114"/>
  <c r="H17" i="114"/>
  <c r="I17" i="114" s="1"/>
  <c r="J17" i="114" s="1"/>
  <c r="I26" i="113"/>
  <c r="H18" i="112"/>
  <c r="I18" i="112" s="1"/>
  <c r="J18" i="112" s="1"/>
  <c r="H17" i="112"/>
  <c r="I17" i="112" s="1"/>
  <c r="J17" i="112" s="1"/>
  <c r="J3" i="87"/>
  <c r="J5" i="87"/>
  <c r="I14" i="116" l="1"/>
  <c r="H15" i="116"/>
  <c r="I15" i="116" s="1"/>
  <c r="J15" i="116" s="1"/>
  <c r="G16" i="116"/>
  <c r="G17" i="115"/>
  <c r="G18" i="115" s="1"/>
  <c r="H18" i="114"/>
  <c r="I18" i="114" s="1"/>
  <c r="J18" i="114" s="1"/>
  <c r="J16" i="114"/>
  <c r="H19" i="112"/>
  <c r="I19" i="112"/>
  <c r="J6" i="87"/>
  <c r="G17" i="116" l="1"/>
  <c r="H16" i="116"/>
  <c r="I16" i="116" s="1"/>
  <c r="J16" i="116" s="1"/>
  <c r="J14" i="116"/>
  <c r="H19" i="114"/>
  <c r="I19" i="114" s="1"/>
  <c r="J19" i="114" s="1"/>
  <c r="J7" i="87"/>
  <c r="H17" i="116" l="1"/>
  <c r="I17" i="116" s="1"/>
  <c r="J17" i="116" s="1"/>
  <c r="G18" i="116"/>
  <c r="H20" i="114"/>
  <c r="H8" i="87"/>
  <c r="G19" i="116" l="1"/>
  <c r="H19" i="116" s="1"/>
  <c r="H18" i="116"/>
  <c r="I18" i="116" s="1"/>
  <c r="J18" i="116" s="1"/>
  <c r="H21" i="114"/>
  <c r="I21" i="114" s="1"/>
  <c r="J21" i="114" s="1"/>
  <c r="I20" i="114"/>
  <c r="J20" i="114" s="1"/>
  <c r="I8" i="87"/>
  <c r="J9" i="87"/>
  <c r="H11" i="117" l="1"/>
  <c r="I19" i="116"/>
  <c r="H20" i="116"/>
  <c r="H24" i="114"/>
  <c r="G23" i="114"/>
  <c r="H23" i="114" s="1"/>
  <c r="I23" i="114" s="1"/>
  <c r="H22" i="114"/>
  <c r="I22" i="114" s="1"/>
  <c r="J22" i="114" s="1"/>
  <c r="J8" i="87"/>
  <c r="J10" i="87"/>
  <c r="I11" i="117" l="1"/>
  <c r="J19" i="116"/>
  <c r="I20" i="116"/>
  <c r="H19" i="115"/>
  <c r="J23" i="114"/>
  <c r="I24" i="114"/>
  <c r="H11" i="87"/>
  <c r="I11" i="87" s="1"/>
  <c r="J11" i="87" s="1"/>
  <c r="I19" i="115" l="1"/>
  <c r="J12" i="87"/>
  <c r="J13" i="87" l="1"/>
  <c r="H15" i="87" l="1"/>
  <c r="I21" i="87" l="1"/>
  <c r="J21" i="87" s="1"/>
  <c r="J14" i="87"/>
  <c r="I15" i="87"/>
  <c r="H22" i="87"/>
  <c r="I22" i="87" s="1"/>
  <c r="J22" i="87" s="1"/>
  <c r="I23" i="87" l="1"/>
  <c r="J23" i="87" s="1"/>
  <c r="I24" i="87" l="1"/>
  <c r="J24" i="87" s="1"/>
  <c r="H25" i="87" l="1"/>
  <c r="I25" i="87" s="1"/>
  <c r="J25" i="87" s="1"/>
  <c r="H26" i="87" l="1"/>
  <c r="I26" i="87" s="1"/>
  <c r="J26" i="87" s="1"/>
  <c r="I27" i="87" l="1"/>
  <c r="J27" i="87" s="1"/>
  <c r="I28" i="87" l="1"/>
  <c r="J28" i="87" s="1"/>
  <c r="H29" i="87" l="1"/>
  <c r="I29" i="87" s="1"/>
  <c r="J29" i="87" s="1"/>
  <c r="I30" i="87" l="1"/>
  <c r="J30" i="87" s="1"/>
  <c r="H31" i="87" l="1"/>
  <c r="I31" i="87" s="1"/>
  <c r="J31" i="87" s="1"/>
  <c r="I32" i="87" l="1"/>
  <c r="J32" i="87" s="1"/>
  <c r="I33" i="87" l="1"/>
  <c r="J33" i="87" s="1"/>
  <c r="H34" i="87" l="1"/>
  <c r="I34" i="87" s="1"/>
  <c r="J34" i="87" s="1"/>
  <c r="H35" i="87" l="1"/>
  <c r="I35" i="87" l="1"/>
  <c r="I36" i="87" s="1"/>
  <c r="H36" i="87"/>
  <c r="J35" i="87" l="1"/>
  <c r="D41" i="85"/>
</calcChain>
</file>

<file path=xl/sharedStrings.xml><?xml version="1.0" encoding="utf-8"?>
<sst xmlns="http://schemas.openxmlformats.org/spreadsheetml/2006/main" count="762" uniqueCount="89">
  <si>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</si>
  <si>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</si>
  <si>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</si>
  <si>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</si>
  <si>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</si>
  <si>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</si>
  <si>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</si>
  <si>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</si>
  <si>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</si>
  <si>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</si>
  <si>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</si>
  <si>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</si>
  <si>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</si>
  <si>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>2 BHK</t>
  </si>
  <si>
    <t>Approved Inventory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</si>
  <si>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</si>
  <si>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</si>
  <si>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</si>
  <si>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</si>
  <si>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</si>
  <si>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</si>
  <si>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</si>
  <si>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</si>
  <si>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>Avg</t>
  </si>
  <si>
    <t>1 BHK</t>
  </si>
  <si>
    <t>Wing</t>
  </si>
  <si>
    <t>Status</t>
  </si>
  <si>
    <t>A</t>
  </si>
  <si>
    <t>B</t>
  </si>
  <si>
    <t>4.5 BHK</t>
  </si>
  <si>
    <t>4 BHK</t>
  </si>
  <si>
    <t>3 BHK LARGE</t>
  </si>
  <si>
    <t>4 BHK OPTIMA</t>
  </si>
  <si>
    <t>1 BED STUDIO</t>
  </si>
  <si>
    <t>1BHK MEMBER</t>
  </si>
  <si>
    <t>2BHK MEMBER</t>
  </si>
  <si>
    <t>2BHK SALE</t>
  </si>
  <si>
    <t>3BHK MEMBER</t>
  </si>
  <si>
    <t>1BHK SALE</t>
  </si>
  <si>
    <t>1RK MEMBER</t>
  </si>
  <si>
    <t>Wing A</t>
  </si>
  <si>
    <t>Wing B</t>
  </si>
  <si>
    <t>Wing C</t>
  </si>
  <si>
    <t xml:space="preserve">1st Floor </t>
  </si>
  <si>
    <t>total 3 flats</t>
  </si>
  <si>
    <t>2nd Floor</t>
  </si>
  <si>
    <t>total 2 flats</t>
  </si>
  <si>
    <t>1 RK</t>
  </si>
  <si>
    <t>3rd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</si>
  <si>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</si>
  <si>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</si>
  <si>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</si>
  <si>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</si>
  <si>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</si>
  <si>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</si>
  <si>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</si>
  <si>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</si>
  <si>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 xml:space="preserve">Total  </t>
  </si>
  <si>
    <t>Proposed Inventory</t>
  </si>
  <si>
    <t>C</t>
  </si>
  <si>
    <t>Sold / Unsold</t>
  </si>
  <si>
    <t>Rehab</t>
  </si>
  <si>
    <t xml:space="preserve"> Comp.</t>
  </si>
  <si>
    <t xml:space="preserve">As per Approved Plan / RERA Carpet Area in 
Sq. Ft.                      
</t>
  </si>
  <si>
    <t xml:space="preserve">As per Builder Plan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</si>
  <si>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</si>
  <si>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</si>
  <si>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</si>
  <si>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</si>
  <si>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</si>
  <si>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</t>
  </si>
  <si>
    <t xml:space="preserve">                                               2 BHK - 03                                                                                                                                                       </t>
  </si>
  <si>
    <t xml:space="preserve">2 BHK - 07                                                                                                                                                 </t>
  </si>
  <si>
    <t>Approved - Sale Flat</t>
  </si>
  <si>
    <t>Proposed - Sale</t>
  </si>
  <si>
    <t>Approved - Rehab</t>
  </si>
  <si>
    <t>Proposed - Rehab</t>
  </si>
  <si>
    <t xml:space="preserve">1 BHK - 01                                           2 BHK -  04                                         3 BHK - 04                                                                                                        </t>
  </si>
  <si>
    <t xml:space="preserve">                                        2 BHK -  03                                         3 BHK - 05                                                                                                        </t>
  </si>
  <si>
    <t>Total (A)</t>
  </si>
  <si>
    <t>Total  (B)</t>
  </si>
  <si>
    <t xml:space="preserve">1 BHK - 01                                           2 BHK -  08                                                                                                                                           </t>
  </si>
  <si>
    <t xml:space="preserve">                                       2 BHK -  08                                                                                                                                           </t>
  </si>
  <si>
    <t xml:space="preserve">                                       2 BHK -  06                                                                                                                                           </t>
  </si>
  <si>
    <t xml:space="preserve">1 BHK - 03                                           3 BHK -  01                                                                                                                                           </t>
  </si>
  <si>
    <t xml:space="preserve">1 BHK - 05                                           3 BHK -  05                                                                                                                                           </t>
  </si>
  <si>
    <t xml:space="preserve">                                       1 RK -  03                                                3 BHK - 02                                                                                                                             </t>
  </si>
  <si>
    <t>Grand Total (A + B + C)</t>
  </si>
  <si>
    <t>Total 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</si>
</sst>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[$-4009]General"/>
    <numFmt numFmtId="167" formatCode="#,##0.00&quot; &quot;;&quot; (&quot;#,##0.00&quot;)&quot;;&quot; -&quot;#&quot; &quot;;@&quot; &quot;"/>
    <numFmt numFmtId="168" formatCode="#,##0&quot; &quot;;&quot; (&quot;#,##0&quot;)&quot;;&quot; -&quot;#&quot; &quot;;@&quot; &quot;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b/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33" fillId="0" borderId="0" applyBorder="0" applyProtection="0"/>
    <xf numFmtId="167" fontId="34" fillId="0" borderId="0" applyFont="0" applyBorder="0" applyProtection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10" fillId="0" borderId="0" xfId="0" applyNumberFormat="1" applyFont="1"/>
    <xf numFmtId="0" fontId="0" fillId="0" borderId="0" xfId="0" applyAlignment="1">
      <alignment horizontal="left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3" fontId="22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11" fillId="0" borderId="0" xfId="0" applyFont="1"/>
    <xf numFmtId="2" fontId="11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1" fontId="16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43" fontId="20" fillId="0" borderId="0" xfId="0" applyNumberFormat="1" applyFont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43" fontId="16" fillId="0" borderId="2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43" fontId="20" fillId="3" borderId="7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" fontId="18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6" fillId="0" borderId="1" xfId="0" applyNumberFormat="1" applyFont="1" applyBorder="1" applyAlignment="1">
      <alignment horizontal="center" vertical="center" shrinkToFit="1"/>
    </xf>
    <xf numFmtId="168" fontId="16" fillId="0" borderId="1" xfId="5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" fontId="23" fillId="0" borderId="0" xfId="0" applyNumberFormat="1" applyFont="1" applyAlignment="1">
      <alignment horizontal="center" vertical="top" wrapText="1"/>
    </xf>
    <xf numFmtId="1" fontId="23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36" fillId="0" borderId="0" xfId="0" applyFont="1"/>
    <xf numFmtId="0" fontId="6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32" fillId="0" borderId="0" xfId="0" applyFont="1"/>
    <xf numFmtId="0" fontId="9" fillId="0" borderId="0" xfId="0" applyFont="1"/>
    <xf numFmtId="1" fontId="37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2" fillId="0" borderId="1" xfId="0" applyFont="1" applyBorder="1"/>
    <xf numFmtId="0" fontId="5" fillId="0" borderId="6" xfId="0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8" fontId="11" fillId="0" borderId="5" xfId="5" applyNumberFormat="1" applyFont="1" applyBorder="1" applyAlignment="1" applyProtection="1">
      <alignment horizontal="center" vertical="center"/>
      <protection locked="0"/>
    </xf>
    <xf numFmtId="1" fontId="35" fillId="4" borderId="5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" fontId="35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Font="1"/>
    <xf numFmtId="0" fontId="7" fillId="2" borderId="1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3" fontId="36" fillId="0" borderId="0" xfId="1" applyFont="1"/>
    <xf numFmtId="164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43" fontId="5" fillId="0" borderId="1" xfId="1" applyFont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9" xfId="1" applyNumberFormat="1" applyFont="1" applyBorder="1" applyAlignment="1">
      <alignment horizontal="left"/>
    </xf>
    <xf numFmtId="164" fontId="6" fillId="0" borderId="9" xfId="1" applyNumberFormat="1" applyFont="1" applyBorder="1" applyAlignment="1">
      <alignment horizontal="center"/>
    </xf>
    <xf numFmtId="43" fontId="6" fillId="0" borderId="9" xfId="1" applyFont="1" applyBorder="1" applyAlignment="1">
      <alignment horizontal="center" vertical="top" wrapText="1"/>
    </xf>
    <xf numFmtId="164" fontId="6" fillId="0" borderId="10" xfId="1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164" fontId="5" fillId="0" borderId="6" xfId="1" applyNumberFormat="1" applyFont="1" applyBorder="1" applyAlignment="1">
      <alignment horizontal="center"/>
    </xf>
    <xf numFmtId="43" fontId="5" fillId="0" borderId="6" xfId="1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7">
    <cellStyle name="Comma" xfId="1" builtinId="3"/>
    <cellStyle name="Comma 2" xfId="3" xr:uid="{00000000-0005-0000-0000-000001000000}"/>
    <cellStyle name="Comma 3" xfId="5" xr:uid="{6F3278CE-B968-476E-AE0B-56A9D095242A}"/>
    <cellStyle name="Comma 4" xfId="6" xr:uid="{89D41C42-A5EA-41EE-9920-DB38F4911593}"/>
    <cellStyle name="Normal" xfId="0" builtinId="0"/>
    <cellStyle name="Normal 2" xfId="2" xr:uid="{00000000-0005-0000-0000-000003000000}"/>
    <cellStyle name="Normal 3" xfId="4" xr:uid="{49F60C21-2E3B-4AB3-93FB-05273A03E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18</xdr:col>
      <xdr:colOff>133350</xdr:colOff>
      <xdr:row>20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3B461-12B2-147C-5644-AA5B9992D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11591925" cy="5229225"/>
        </a:xfrm>
        <a:prstGeom prst="rect">
          <a:avLst/>
        </a:prstGeom>
      </xdr:spPr>
    </xdr:pic>
    <xdr:clientData/>
  </xdr:twoCellAnchor>
  <xdr:twoCellAnchor editAs="oneCell">
    <xdr:from>
      <xdr:col>0</xdr:col>
      <xdr:colOff>236045</xdr:colOff>
      <xdr:row>27</xdr:row>
      <xdr:rowOff>190500</xdr:rowOff>
    </xdr:from>
    <xdr:to>
      <xdr:col>13</xdr:col>
      <xdr:colOff>485775</xdr:colOff>
      <xdr:row>44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B8E5DA-5A61-F9CE-74D2-9EFA43F1E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045" y="14239875"/>
          <a:ext cx="8717455" cy="3686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19</xdr:col>
      <xdr:colOff>516574</xdr:colOff>
      <xdr:row>71</xdr:row>
      <xdr:rowOff>85373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536C-6112-4E1F-A762-51444C96C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068425"/>
          <a:ext cx="12641899" cy="3438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12</xdr:col>
      <xdr:colOff>591530</xdr:colOff>
      <xdr:row>29</xdr:row>
      <xdr:rowOff>29337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364EE-5EE6-57B5-050F-75C9B14E5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95250"/>
          <a:ext cx="7020905" cy="5458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130" zoomScaleNormal="130" workbookViewId="0">
      <selection activeCell="F4" sqref="F4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9.140625" style="34" customWidth="1"/>
    <col min="6" max="6" width="7" style="19" customWidth="1"/>
    <col min="7" max="7" width="7.140625" style="96" customWidth="1"/>
    <col min="8" max="8" width="13.85546875" style="96" customWidth="1"/>
    <col min="9" max="9" width="14.42578125" style="96" customWidth="1"/>
    <col min="10" max="10" width="8.85546875" style="185" customWidth="1"/>
    <col min="11" max="11" width="11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62.25" customHeight="1">
      <c r="A2" s="16" t="s">
        <v>1</v>
      </c>
      <c r="B2" s="16" t="s">
        <v>0</v>
      </c>
      <c r="C2" s="17" t="s">
        <v>2</v>
      </c>
      <c r="D2" s="17" t="s">
        <v>62</v>
      </c>
      <c r="E2" s="17" t="s">
        <v>63</v>
      </c>
      <c r="F2" s="17" t="s">
        <v>11</v>
      </c>
      <c r="G2" s="195" t="s">
        <v>65</v>
      </c>
      <c r="H2" s="112" t="s">
        <v>66</v>
      </c>
      <c r="I2" s="196" t="s">
        <v>67</v>
      </c>
      <c r="J2" s="197" t="s">
        <v>68</v>
      </c>
      <c r="K2" s="198" t="s">
        <v>69</v>
      </c>
      <c r="L2" s="112" t="s">
        <v>60</v>
      </c>
    </row>
    <row r="3" spans="1:17">
      <c r="A3" s="13">
        <v>1</v>
      </c>
      <c r="B3" s="21">
        <v>201</v>
      </c>
      <c r="C3" s="14">
        <v>2</v>
      </c>
      <c r="D3" s="18" t="s">
        <v>12</v>
      </c>
      <c r="E3" s="15">
        <v>968</v>
      </c>
      <c r="F3" s="14">
        <f>E3*1.1</f>
        <v>1064.8000000000002</v>
      </c>
      <c r="G3" s="164">
        <v>27500</v>
      </c>
      <c r="H3" s="166">
        <v>0</v>
      </c>
      <c r="I3" s="167">
        <f t="shared" ref="I3:I35" si="0">ROUND(H3*1.08,0)</f>
        <v>0</v>
      </c>
      <c r="J3" s="168">
        <f t="shared" ref="J3:J35" si="1">MROUND((I3*0.025/12),500)</f>
        <v>0</v>
      </c>
      <c r="K3" s="169">
        <f t="shared" ref="K3:K35" si="2">F3*3000</f>
        <v>3194400.0000000005</v>
      </c>
      <c r="L3" s="113" t="s">
        <v>61</v>
      </c>
      <c r="M3" s="7"/>
      <c r="N3" s="8"/>
      <c r="P3" s="3"/>
      <c r="Q3" s="3"/>
    </row>
    <row r="4" spans="1:17">
      <c r="A4" s="13">
        <v>2</v>
      </c>
      <c r="B4" s="21">
        <v>202</v>
      </c>
      <c r="C4" s="14">
        <v>2</v>
      </c>
      <c r="D4" s="18" t="s">
        <v>13</v>
      </c>
      <c r="E4" s="15">
        <v>661</v>
      </c>
      <c r="F4" s="14">
        <f t="shared" ref="F4:F35" si="3">E4*1.1</f>
        <v>727.1</v>
      </c>
      <c r="G4" s="164">
        <f>G3</f>
        <v>27500</v>
      </c>
      <c r="H4" s="166">
        <f t="shared" ref="H3:H35" si="4">E4*G4</f>
        <v>18177500</v>
      </c>
      <c r="I4" s="167">
        <f t="shared" si="0"/>
        <v>19631700</v>
      </c>
      <c r="J4" s="168">
        <f t="shared" si="1"/>
        <v>41000</v>
      </c>
      <c r="K4" s="169">
        <f t="shared" si="2"/>
        <v>2181300</v>
      </c>
      <c r="L4" s="205" t="s">
        <v>70</v>
      </c>
      <c r="M4" s="7"/>
      <c r="N4" s="8">
        <f>H4/F4</f>
        <v>25000</v>
      </c>
      <c r="P4" s="3"/>
      <c r="Q4" s="3"/>
    </row>
    <row r="5" spans="1:17" s="35" customFormat="1">
      <c r="A5" s="13">
        <v>3</v>
      </c>
      <c r="B5" s="21">
        <v>203</v>
      </c>
      <c r="C5" s="14">
        <v>2</v>
      </c>
      <c r="D5" s="18" t="s">
        <v>24</v>
      </c>
      <c r="E5" s="15">
        <v>490</v>
      </c>
      <c r="F5" s="14">
        <f t="shared" si="3"/>
        <v>539</v>
      </c>
      <c r="G5" s="164">
        <f>G4</f>
        <v>27500</v>
      </c>
      <c r="H5" s="166">
        <v>0</v>
      </c>
      <c r="I5" s="167">
        <f t="shared" si="0"/>
        <v>0</v>
      </c>
      <c r="J5" s="168">
        <f t="shared" si="1"/>
        <v>0</v>
      </c>
      <c r="K5" s="169">
        <f t="shared" si="2"/>
        <v>1617000</v>
      </c>
      <c r="L5" s="113" t="s">
        <v>61</v>
      </c>
      <c r="M5" s="36"/>
      <c r="N5" s="37"/>
      <c r="P5" s="6"/>
      <c r="Q5" s="6"/>
    </row>
    <row r="6" spans="1:17" ht="16.5">
      <c r="A6" s="13">
        <v>4</v>
      </c>
      <c r="B6" s="18">
        <v>301</v>
      </c>
      <c r="C6" s="14">
        <v>3</v>
      </c>
      <c r="D6" s="15" t="s">
        <v>12</v>
      </c>
      <c r="E6" s="15">
        <v>968</v>
      </c>
      <c r="F6" s="14">
        <f t="shared" si="3"/>
        <v>1064.8000000000002</v>
      </c>
      <c r="G6" s="164">
        <f>G5</f>
        <v>27500</v>
      </c>
      <c r="H6" s="166">
        <v>0</v>
      </c>
      <c r="I6" s="167">
        <f t="shared" si="0"/>
        <v>0</v>
      </c>
      <c r="J6" s="168">
        <f t="shared" si="1"/>
        <v>0</v>
      </c>
      <c r="K6" s="169">
        <f t="shared" si="2"/>
        <v>3194400.0000000005</v>
      </c>
      <c r="L6" s="113" t="s">
        <v>61</v>
      </c>
      <c r="N6" s="9"/>
      <c r="Q6" s="10"/>
    </row>
    <row r="7" spans="1:17" ht="16.5">
      <c r="A7" s="13">
        <v>5</v>
      </c>
      <c r="B7" s="18">
        <v>302</v>
      </c>
      <c r="C7" s="14">
        <v>3</v>
      </c>
      <c r="D7" s="15" t="s">
        <v>13</v>
      </c>
      <c r="E7" s="15">
        <v>518</v>
      </c>
      <c r="F7" s="14">
        <f t="shared" si="3"/>
        <v>569.80000000000007</v>
      </c>
      <c r="G7" s="164">
        <f>G6</f>
        <v>27500</v>
      </c>
      <c r="H7" s="166">
        <v>0</v>
      </c>
      <c r="I7" s="167">
        <f t="shared" si="0"/>
        <v>0</v>
      </c>
      <c r="J7" s="168">
        <f t="shared" si="1"/>
        <v>0</v>
      </c>
      <c r="K7" s="169">
        <f t="shared" si="2"/>
        <v>1709400.0000000002</v>
      </c>
      <c r="L7" s="113" t="s">
        <v>61</v>
      </c>
      <c r="N7" s="9"/>
      <c r="Q7" s="10"/>
    </row>
    <row r="8" spans="1:17" ht="17.25" customHeight="1">
      <c r="A8" s="13">
        <v>6</v>
      </c>
      <c r="B8" s="18">
        <v>303</v>
      </c>
      <c r="C8" s="14">
        <v>3</v>
      </c>
      <c r="D8" s="15" t="s">
        <v>13</v>
      </c>
      <c r="E8" s="15">
        <v>711</v>
      </c>
      <c r="F8" s="14">
        <f t="shared" si="3"/>
        <v>782.1</v>
      </c>
      <c r="G8" s="164">
        <f>G7</f>
        <v>27500</v>
      </c>
      <c r="H8" s="166">
        <f t="shared" si="4"/>
        <v>19552500</v>
      </c>
      <c r="I8" s="167">
        <f t="shared" si="0"/>
        <v>21116700</v>
      </c>
      <c r="J8" s="168">
        <f t="shared" si="1"/>
        <v>44000</v>
      </c>
      <c r="K8" s="169">
        <f t="shared" si="2"/>
        <v>2346300</v>
      </c>
      <c r="L8" s="205" t="s">
        <v>70</v>
      </c>
      <c r="Q8" s="10"/>
    </row>
    <row r="9" spans="1:17" ht="16.5">
      <c r="A9" s="13">
        <v>7</v>
      </c>
      <c r="B9" s="18">
        <v>401</v>
      </c>
      <c r="C9" s="14">
        <v>4</v>
      </c>
      <c r="D9" s="15" t="s">
        <v>12</v>
      </c>
      <c r="E9" s="15">
        <v>968</v>
      </c>
      <c r="F9" s="14">
        <f t="shared" si="3"/>
        <v>1064.8000000000002</v>
      </c>
      <c r="G9" s="164">
        <f>G8</f>
        <v>27500</v>
      </c>
      <c r="H9" s="166">
        <v>0</v>
      </c>
      <c r="I9" s="167">
        <f t="shared" si="0"/>
        <v>0</v>
      </c>
      <c r="J9" s="168">
        <f t="shared" si="1"/>
        <v>0</v>
      </c>
      <c r="K9" s="169">
        <f t="shared" si="2"/>
        <v>3194400.0000000005</v>
      </c>
      <c r="L9" s="113" t="s">
        <v>61</v>
      </c>
      <c r="Q9" s="11"/>
    </row>
    <row r="10" spans="1:17" ht="16.5">
      <c r="A10" s="13">
        <v>8</v>
      </c>
      <c r="B10" s="18">
        <v>402</v>
      </c>
      <c r="C10" s="18">
        <v>4</v>
      </c>
      <c r="D10" s="15" t="s">
        <v>13</v>
      </c>
      <c r="E10" s="15">
        <v>518</v>
      </c>
      <c r="F10" s="14">
        <f t="shared" si="3"/>
        <v>569.80000000000007</v>
      </c>
      <c r="G10" s="164">
        <f>G9</f>
        <v>27500</v>
      </c>
      <c r="H10" s="166">
        <v>0</v>
      </c>
      <c r="I10" s="167">
        <f t="shared" si="0"/>
        <v>0</v>
      </c>
      <c r="J10" s="168">
        <f t="shared" si="1"/>
        <v>0</v>
      </c>
      <c r="K10" s="169">
        <f t="shared" si="2"/>
        <v>1709400.0000000002</v>
      </c>
      <c r="L10" s="113" t="s">
        <v>61</v>
      </c>
      <c r="Q10" s="10"/>
    </row>
    <row r="11" spans="1:17" ht="16.5">
      <c r="A11" s="13">
        <v>9</v>
      </c>
      <c r="B11" s="18">
        <v>403</v>
      </c>
      <c r="C11" s="18">
        <v>4</v>
      </c>
      <c r="D11" s="15" t="s">
        <v>13</v>
      </c>
      <c r="E11" s="15">
        <v>711</v>
      </c>
      <c r="F11" s="14">
        <f t="shared" si="3"/>
        <v>782.1</v>
      </c>
      <c r="G11" s="164">
        <f>G10</f>
        <v>27500</v>
      </c>
      <c r="H11" s="166">
        <f t="shared" si="4"/>
        <v>19552500</v>
      </c>
      <c r="I11" s="167">
        <f t="shared" si="0"/>
        <v>21116700</v>
      </c>
      <c r="J11" s="168">
        <f t="shared" si="1"/>
        <v>44000</v>
      </c>
      <c r="K11" s="169">
        <f t="shared" si="2"/>
        <v>2346300</v>
      </c>
      <c r="L11" s="205" t="s">
        <v>70</v>
      </c>
      <c r="Q11" s="10"/>
    </row>
    <row r="12" spans="1:17" ht="16.5">
      <c r="A12" s="13">
        <v>10</v>
      </c>
      <c r="B12" s="18">
        <v>501</v>
      </c>
      <c r="C12" s="18">
        <v>5</v>
      </c>
      <c r="D12" s="15" t="s">
        <v>12</v>
      </c>
      <c r="E12" s="15">
        <v>968</v>
      </c>
      <c r="F12" s="14">
        <f t="shared" si="3"/>
        <v>1064.8000000000002</v>
      </c>
      <c r="G12" s="164">
        <f>G11</f>
        <v>27500</v>
      </c>
      <c r="H12" s="166">
        <v>0</v>
      </c>
      <c r="I12" s="167">
        <f t="shared" si="0"/>
        <v>0</v>
      </c>
      <c r="J12" s="168">
        <f t="shared" si="1"/>
        <v>0</v>
      </c>
      <c r="K12" s="169">
        <f t="shared" si="2"/>
        <v>3194400.0000000005</v>
      </c>
      <c r="L12" s="113" t="s">
        <v>61</v>
      </c>
      <c r="Q12" s="10"/>
    </row>
    <row r="13" spans="1:17" ht="16.5">
      <c r="A13" s="13">
        <v>11</v>
      </c>
      <c r="B13" s="18">
        <v>502</v>
      </c>
      <c r="C13" s="18">
        <v>5</v>
      </c>
      <c r="D13" s="15" t="s">
        <v>13</v>
      </c>
      <c r="E13" s="15">
        <v>540</v>
      </c>
      <c r="F13" s="14">
        <f t="shared" si="3"/>
        <v>594</v>
      </c>
      <c r="G13" s="164">
        <f>G12</f>
        <v>27500</v>
      </c>
      <c r="H13" s="166">
        <v>0</v>
      </c>
      <c r="I13" s="167">
        <f t="shared" si="0"/>
        <v>0</v>
      </c>
      <c r="J13" s="168">
        <f t="shared" si="1"/>
        <v>0</v>
      </c>
      <c r="K13" s="169">
        <f t="shared" si="2"/>
        <v>1782000</v>
      </c>
      <c r="L13" s="113" t="s">
        <v>61</v>
      </c>
      <c r="Q13" s="10"/>
    </row>
    <row r="14" spans="1:17">
      <c r="A14" s="13">
        <v>12</v>
      </c>
      <c r="B14" s="18">
        <v>503</v>
      </c>
      <c r="C14" s="18">
        <v>5</v>
      </c>
      <c r="D14" s="15" t="s">
        <v>13</v>
      </c>
      <c r="E14" s="15">
        <v>711</v>
      </c>
      <c r="F14" s="14">
        <f t="shared" si="3"/>
        <v>782.1</v>
      </c>
      <c r="G14" s="164">
        <f>G13</f>
        <v>27500</v>
      </c>
      <c r="H14" s="166">
        <v>0</v>
      </c>
      <c r="I14" s="167">
        <f t="shared" si="0"/>
        <v>0</v>
      </c>
      <c r="J14" s="168">
        <f t="shared" si="1"/>
        <v>0</v>
      </c>
      <c r="K14" s="169">
        <f t="shared" si="2"/>
        <v>2346300</v>
      </c>
      <c r="L14" s="113" t="s">
        <v>61</v>
      </c>
    </row>
    <row r="15" spans="1:17" s="101" customFormat="1">
      <c r="A15" s="149" t="s">
        <v>3</v>
      </c>
      <c r="B15" s="150"/>
      <c r="C15" s="150"/>
      <c r="D15" s="151"/>
      <c r="E15" s="92">
        <f>SUM(E3:E14)</f>
        <v>8732</v>
      </c>
      <c r="F15" s="100">
        <f>SUM(F3:F14)</f>
        <v>9605.2000000000025</v>
      </c>
      <c r="G15" s="199"/>
      <c r="H15" s="186">
        <f t="shared" ref="H15:K15" si="5">SUM(H3:H14)</f>
        <v>57282500</v>
      </c>
      <c r="I15" s="187">
        <f t="shared" si="5"/>
        <v>61865100</v>
      </c>
      <c r="J15" s="188"/>
      <c r="K15" s="189">
        <f t="shared" si="5"/>
        <v>28815600</v>
      </c>
      <c r="L15" s="114"/>
      <c r="P15" s="102"/>
    </row>
    <row r="16" spans="1:17" s="101" customFormat="1">
      <c r="A16" s="98"/>
      <c r="B16" s="99"/>
      <c r="C16" s="99"/>
      <c r="D16" s="99"/>
      <c r="E16" s="115"/>
      <c r="F16" s="116"/>
      <c r="G16" s="200"/>
      <c r="H16" s="201"/>
      <c r="I16" s="202"/>
      <c r="J16" s="203"/>
      <c r="K16" s="204"/>
      <c r="P16" s="102"/>
    </row>
    <row r="17" spans="1:16" s="101" customFormat="1">
      <c r="A17" s="98"/>
      <c r="B17" s="99"/>
      <c r="C17" s="99"/>
      <c r="D17" s="99"/>
      <c r="E17" s="115"/>
      <c r="F17" s="116"/>
      <c r="G17" s="200"/>
      <c r="H17" s="201"/>
      <c r="I17" s="202"/>
      <c r="J17" s="203"/>
      <c r="K17" s="204"/>
      <c r="P17" s="102"/>
    </row>
    <row r="18" spans="1:16" s="101" customFormat="1">
      <c r="A18" s="98"/>
      <c r="B18" s="99"/>
      <c r="C18" s="99"/>
      <c r="D18" s="99"/>
      <c r="E18" s="115"/>
      <c r="F18" s="116"/>
      <c r="G18" s="200"/>
      <c r="H18" s="201"/>
      <c r="I18" s="202"/>
      <c r="J18" s="203"/>
      <c r="K18" s="204"/>
      <c r="P18" s="102"/>
    </row>
    <row r="19" spans="1:16" ht="26.25" customHeight="1">
      <c r="A19" s="146" t="s">
        <v>58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8"/>
    </row>
    <row r="20" spans="1:16" ht="44.25" customHeight="1">
      <c r="A20" s="117" t="s">
        <v>1</v>
      </c>
      <c r="B20" s="117" t="s">
        <v>0</v>
      </c>
      <c r="C20" s="117" t="s">
        <v>2</v>
      </c>
      <c r="D20" s="117" t="s">
        <v>62</v>
      </c>
      <c r="E20" s="117" t="s">
        <v>64</v>
      </c>
      <c r="F20" s="117" t="s">
        <v>11</v>
      </c>
      <c r="G20" s="112" t="s">
        <v>65</v>
      </c>
      <c r="H20" s="112" t="s">
        <v>66</v>
      </c>
      <c r="I20" s="162" t="s">
        <v>67</v>
      </c>
      <c r="J20" s="163" t="s">
        <v>68</v>
      </c>
      <c r="K20" s="112" t="s">
        <v>69</v>
      </c>
      <c r="L20" s="112" t="s">
        <v>60</v>
      </c>
    </row>
    <row r="21" spans="1:16">
      <c r="A21" s="13">
        <v>13</v>
      </c>
      <c r="B21" s="18">
        <v>601</v>
      </c>
      <c r="C21" s="18">
        <v>6</v>
      </c>
      <c r="D21" s="15" t="s">
        <v>12</v>
      </c>
      <c r="E21" s="15">
        <v>968</v>
      </c>
      <c r="F21" s="14">
        <f t="shared" si="3"/>
        <v>1064.8000000000002</v>
      </c>
      <c r="G21" s="164">
        <f>G14+500</f>
        <v>28000</v>
      </c>
      <c r="H21" s="166">
        <v>0</v>
      </c>
      <c r="I21" s="167">
        <f t="shared" si="0"/>
        <v>0</v>
      </c>
      <c r="J21" s="168">
        <f t="shared" si="1"/>
        <v>0</v>
      </c>
      <c r="K21" s="169">
        <f t="shared" si="2"/>
        <v>3194400.0000000005</v>
      </c>
      <c r="L21" s="113" t="s">
        <v>61</v>
      </c>
    </row>
    <row r="22" spans="1:16">
      <c r="A22" s="13">
        <v>14</v>
      </c>
      <c r="B22" s="18">
        <v>602</v>
      </c>
      <c r="C22" s="18">
        <v>6</v>
      </c>
      <c r="D22" s="15" t="s">
        <v>13</v>
      </c>
      <c r="E22" s="15">
        <v>620</v>
      </c>
      <c r="F22" s="14">
        <f t="shared" si="3"/>
        <v>682</v>
      </c>
      <c r="G22" s="164">
        <f>G21</f>
        <v>28000</v>
      </c>
      <c r="H22" s="166">
        <f t="shared" si="4"/>
        <v>17360000</v>
      </c>
      <c r="I22" s="167">
        <f t="shared" si="0"/>
        <v>18748800</v>
      </c>
      <c r="J22" s="168">
        <f t="shared" si="1"/>
        <v>39000</v>
      </c>
      <c r="K22" s="169">
        <f t="shared" si="2"/>
        <v>2046000</v>
      </c>
      <c r="L22" s="205" t="s">
        <v>70</v>
      </c>
    </row>
    <row r="23" spans="1:16" s="35" customFormat="1">
      <c r="A23" s="13">
        <v>15</v>
      </c>
      <c r="B23" s="18">
        <v>603</v>
      </c>
      <c r="C23" s="18">
        <v>6</v>
      </c>
      <c r="D23" s="15" t="s">
        <v>13</v>
      </c>
      <c r="E23" s="15">
        <v>711</v>
      </c>
      <c r="F23" s="14">
        <f t="shared" si="3"/>
        <v>782.1</v>
      </c>
      <c r="G23" s="164">
        <f>G22</f>
        <v>28000</v>
      </c>
      <c r="H23" s="166">
        <v>0</v>
      </c>
      <c r="I23" s="167">
        <f t="shared" si="0"/>
        <v>0</v>
      </c>
      <c r="J23" s="168">
        <f t="shared" si="1"/>
        <v>0</v>
      </c>
      <c r="K23" s="169">
        <f t="shared" si="2"/>
        <v>2346300</v>
      </c>
      <c r="L23" s="113" t="s">
        <v>61</v>
      </c>
      <c r="N23" s="35">
        <f>120*6</f>
        <v>720</v>
      </c>
    </row>
    <row r="24" spans="1:16">
      <c r="A24" s="13">
        <v>16</v>
      </c>
      <c r="B24" s="18">
        <v>701</v>
      </c>
      <c r="C24" s="18">
        <v>7</v>
      </c>
      <c r="D24" s="15" t="s">
        <v>12</v>
      </c>
      <c r="E24" s="15">
        <v>1130</v>
      </c>
      <c r="F24" s="14">
        <f t="shared" si="3"/>
        <v>1243</v>
      </c>
      <c r="G24" s="164">
        <f>G23</f>
        <v>28000</v>
      </c>
      <c r="H24" s="166">
        <v>0</v>
      </c>
      <c r="I24" s="167">
        <f t="shared" si="0"/>
        <v>0</v>
      </c>
      <c r="J24" s="168">
        <f t="shared" si="1"/>
        <v>0</v>
      </c>
      <c r="K24" s="169">
        <f t="shared" si="2"/>
        <v>3729000</v>
      </c>
      <c r="L24" s="113" t="s">
        <v>61</v>
      </c>
    </row>
    <row r="25" spans="1:16">
      <c r="A25" s="13">
        <v>17</v>
      </c>
      <c r="B25" s="18">
        <v>702</v>
      </c>
      <c r="C25" s="18">
        <v>7</v>
      </c>
      <c r="D25" s="15" t="s">
        <v>13</v>
      </c>
      <c r="E25" s="15">
        <v>461</v>
      </c>
      <c r="F25" s="14">
        <f t="shared" si="3"/>
        <v>507.1</v>
      </c>
      <c r="G25" s="164">
        <f>G24</f>
        <v>28000</v>
      </c>
      <c r="H25" s="166">
        <f t="shared" si="4"/>
        <v>12908000</v>
      </c>
      <c r="I25" s="167">
        <f t="shared" si="0"/>
        <v>13940640</v>
      </c>
      <c r="J25" s="168">
        <f t="shared" si="1"/>
        <v>29000</v>
      </c>
      <c r="K25" s="169">
        <f t="shared" si="2"/>
        <v>1521300</v>
      </c>
      <c r="L25" s="205" t="s">
        <v>70</v>
      </c>
    </row>
    <row r="26" spans="1:16">
      <c r="A26" s="13">
        <v>18</v>
      </c>
      <c r="B26" s="18">
        <v>703</v>
      </c>
      <c r="C26" s="18">
        <v>7</v>
      </c>
      <c r="D26" s="15" t="s">
        <v>13</v>
      </c>
      <c r="E26" s="15">
        <v>711</v>
      </c>
      <c r="F26" s="14">
        <f t="shared" si="3"/>
        <v>782.1</v>
      </c>
      <c r="G26" s="164">
        <f>G25</f>
        <v>28000</v>
      </c>
      <c r="H26" s="166">
        <f t="shared" si="4"/>
        <v>19908000</v>
      </c>
      <c r="I26" s="167">
        <f t="shared" si="0"/>
        <v>21500640</v>
      </c>
      <c r="J26" s="168">
        <f t="shared" si="1"/>
        <v>45000</v>
      </c>
      <c r="K26" s="169">
        <f t="shared" si="2"/>
        <v>2346300</v>
      </c>
      <c r="L26" s="205" t="s">
        <v>70</v>
      </c>
      <c r="P26" s="2"/>
    </row>
    <row r="27" spans="1:16">
      <c r="A27" s="13">
        <v>19</v>
      </c>
      <c r="B27" s="18">
        <v>801</v>
      </c>
      <c r="C27" s="18">
        <v>8</v>
      </c>
      <c r="D27" s="15" t="s">
        <v>12</v>
      </c>
      <c r="E27" s="15">
        <v>968</v>
      </c>
      <c r="F27" s="14">
        <f t="shared" si="3"/>
        <v>1064.8000000000002</v>
      </c>
      <c r="G27" s="164">
        <f>G26</f>
        <v>28000</v>
      </c>
      <c r="H27" s="166">
        <v>0</v>
      </c>
      <c r="I27" s="167">
        <f t="shared" si="0"/>
        <v>0</v>
      </c>
      <c r="J27" s="168">
        <f t="shared" si="1"/>
        <v>0</v>
      </c>
      <c r="K27" s="169">
        <f t="shared" si="2"/>
        <v>3194400.0000000005</v>
      </c>
      <c r="L27" s="113" t="s">
        <v>61</v>
      </c>
      <c r="P27" s="2"/>
    </row>
    <row r="28" spans="1:16">
      <c r="A28" s="13">
        <v>20</v>
      </c>
      <c r="B28" s="18">
        <v>802</v>
      </c>
      <c r="C28" s="18">
        <v>8</v>
      </c>
      <c r="D28" s="15" t="s">
        <v>13</v>
      </c>
      <c r="E28" s="15">
        <v>620</v>
      </c>
      <c r="F28" s="14">
        <f t="shared" si="3"/>
        <v>682</v>
      </c>
      <c r="G28" s="164">
        <f>G27</f>
        <v>28000</v>
      </c>
      <c r="H28" s="166">
        <v>0</v>
      </c>
      <c r="I28" s="167">
        <f t="shared" si="0"/>
        <v>0</v>
      </c>
      <c r="J28" s="168">
        <f t="shared" si="1"/>
        <v>0</v>
      </c>
      <c r="K28" s="169">
        <f t="shared" si="2"/>
        <v>2046000</v>
      </c>
      <c r="L28" s="113" t="s">
        <v>61</v>
      </c>
      <c r="P28" s="2"/>
    </row>
    <row r="29" spans="1:16">
      <c r="A29" s="13">
        <v>21</v>
      </c>
      <c r="B29" s="18">
        <v>803</v>
      </c>
      <c r="C29" s="18">
        <v>8</v>
      </c>
      <c r="D29" s="15" t="s">
        <v>13</v>
      </c>
      <c r="E29" s="15">
        <v>711</v>
      </c>
      <c r="F29" s="14">
        <f t="shared" si="3"/>
        <v>782.1</v>
      </c>
      <c r="G29" s="164">
        <f>G28</f>
        <v>28000</v>
      </c>
      <c r="H29" s="166">
        <f t="shared" si="4"/>
        <v>19908000</v>
      </c>
      <c r="I29" s="167">
        <f t="shared" si="0"/>
        <v>21500640</v>
      </c>
      <c r="J29" s="168">
        <f t="shared" si="1"/>
        <v>45000</v>
      </c>
      <c r="K29" s="169">
        <f t="shared" si="2"/>
        <v>2346300</v>
      </c>
      <c r="L29" s="205" t="s">
        <v>70</v>
      </c>
      <c r="P29" s="2"/>
    </row>
    <row r="30" spans="1:16">
      <c r="A30" s="13">
        <v>22</v>
      </c>
      <c r="B30" s="18">
        <v>901</v>
      </c>
      <c r="C30" s="18">
        <v>9</v>
      </c>
      <c r="D30" s="15" t="s">
        <v>12</v>
      </c>
      <c r="E30" s="15">
        <v>968</v>
      </c>
      <c r="F30" s="14">
        <f t="shared" si="3"/>
        <v>1064.8000000000002</v>
      </c>
      <c r="G30" s="164">
        <f>G29</f>
        <v>28000</v>
      </c>
      <c r="H30" s="166">
        <v>0</v>
      </c>
      <c r="I30" s="167">
        <f t="shared" si="0"/>
        <v>0</v>
      </c>
      <c r="J30" s="168">
        <f t="shared" si="1"/>
        <v>0</v>
      </c>
      <c r="K30" s="169">
        <f t="shared" si="2"/>
        <v>3194400.0000000005</v>
      </c>
      <c r="L30" s="113" t="s">
        <v>61</v>
      </c>
      <c r="P30" s="2"/>
    </row>
    <row r="31" spans="1:16">
      <c r="A31" s="13">
        <v>23</v>
      </c>
      <c r="B31" s="18">
        <v>902</v>
      </c>
      <c r="C31" s="18">
        <v>9</v>
      </c>
      <c r="D31" s="15" t="s">
        <v>13</v>
      </c>
      <c r="E31" s="15">
        <v>620</v>
      </c>
      <c r="F31" s="14">
        <f t="shared" si="3"/>
        <v>682</v>
      </c>
      <c r="G31" s="164">
        <f>G30</f>
        <v>28000</v>
      </c>
      <c r="H31" s="166">
        <f t="shared" si="4"/>
        <v>17360000</v>
      </c>
      <c r="I31" s="167">
        <f t="shared" si="0"/>
        <v>18748800</v>
      </c>
      <c r="J31" s="168">
        <f t="shared" si="1"/>
        <v>39000</v>
      </c>
      <c r="K31" s="169">
        <f t="shared" si="2"/>
        <v>2046000</v>
      </c>
      <c r="L31" s="205" t="s">
        <v>70</v>
      </c>
      <c r="P31" s="2"/>
    </row>
    <row r="32" spans="1:16">
      <c r="A32" s="13">
        <v>24</v>
      </c>
      <c r="B32" s="18">
        <v>903</v>
      </c>
      <c r="C32" s="18">
        <v>9</v>
      </c>
      <c r="D32" s="15" t="s">
        <v>13</v>
      </c>
      <c r="E32" s="15">
        <v>711</v>
      </c>
      <c r="F32" s="14">
        <f t="shared" si="3"/>
        <v>782.1</v>
      </c>
      <c r="G32" s="164">
        <f>G31</f>
        <v>28000</v>
      </c>
      <c r="H32" s="166">
        <v>0</v>
      </c>
      <c r="I32" s="167">
        <f t="shared" si="0"/>
        <v>0</v>
      </c>
      <c r="J32" s="168">
        <f t="shared" si="1"/>
        <v>0</v>
      </c>
      <c r="K32" s="169">
        <f t="shared" si="2"/>
        <v>2346300</v>
      </c>
      <c r="L32" s="113" t="s">
        <v>61</v>
      </c>
      <c r="P32" s="2"/>
    </row>
    <row r="33" spans="1:16">
      <c r="A33" s="13">
        <v>25</v>
      </c>
      <c r="B33" s="18">
        <v>1001</v>
      </c>
      <c r="C33" s="18">
        <v>10</v>
      </c>
      <c r="D33" s="15" t="s">
        <v>12</v>
      </c>
      <c r="E33" s="15">
        <v>968</v>
      </c>
      <c r="F33" s="14">
        <f t="shared" si="3"/>
        <v>1064.8000000000002</v>
      </c>
      <c r="G33" s="164">
        <f>G32</f>
        <v>28000</v>
      </c>
      <c r="H33" s="166">
        <v>0</v>
      </c>
      <c r="I33" s="167">
        <f t="shared" si="0"/>
        <v>0</v>
      </c>
      <c r="J33" s="168">
        <f t="shared" si="1"/>
        <v>0</v>
      </c>
      <c r="K33" s="169">
        <f t="shared" si="2"/>
        <v>3194400.0000000005</v>
      </c>
      <c r="L33" s="113" t="s">
        <v>61</v>
      </c>
      <c r="P33" s="2"/>
    </row>
    <row r="34" spans="1:16">
      <c r="A34" s="13">
        <v>26</v>
      </c>
      <c r="B34" s="18">
        <v>1002</v>
      </c>
      <c r="C34" s="18">
        <v>10</v>
      </c>
      <c r="D34" s="15" t="s">
        <v>13</v>
      </c>
      <c r="E34" s="15">
        <v>620</v>
      </c>
      <c r="F34" s="14">
        <f t="shared" si="3"/>
        <v>682</v>
      </c>
      <c r="G34" s="164">
        <f>G33</f>
        <v>28000</v>
      </c>
      <c r="H34" s="166">
        <f t="shared" si="4"/>
        <v>17360000</v>
      </c>
      <c r="I34" s="167">
        <f t="shared" si="0"/>
        <v>18748800</v>
      </c>
      <c r="J34" s="168">
        <f t="shared" si="1"/>
        <v>39000</v>
      </c>
      <c r="K34" s="169">
        <f t="shared" si="2"/>
        <v>2046000</v>
      </c>
      <c r="L34" s="205" t="s">
        <v>70</v>
      </c>
      <c r="P34" s="2"/>
    </row>
    <row r="35" spans="1:16">
      <c r="A35" s="13">
        <v>27</v>
      </c>
      <c r="B35" s="18">
        <v>1003</v>
      </c>
      <c r="C35" s="18">
        <v>10</v>
      </c>
      <c r="D35" s="15" t="s">
        <v>13</v>
      </c>
      <c r="E35" s="15">
        <v>711</v>
      </c>
      <c r="F35" s="14">
        <f t="shared" si="3"/>
        <v>782.1</v>
      </c>
      <c r="G35" s="164">
        <f>G34</f>
        <v>28000</v>
      </c>
      <c r="H35" s="166">
        <f t="shared" si="4"/>
        <v>19908000</v>
      </c>
      <c r="I35" s="167">
        <f t="shared" si="0"/>
        <v>21500640</v>
      </c>
      <c r="J35" s="168">
        <f t="shared" si="1"/>
        <v>45000</v>
      </c>
      <c r="K35" s="169">
        <f t="shared" si="2"/>
        <v>2346300</v>
      </c>
      <c r="L35" s="205" t="s">
        <v>70</v>
      </c>
      <c r="P35" s="2"/>
    </row>
    <row r="36" spans="1:16" s="43" customFormat="1" ht="16.5">
      <c r="A36" s="145" t="s">
        <v>3</v>
      </c>
      <c r="B36" s="145"/>
      <c r="C36" s="145"/>
      <c r="D36" s="145"/>
      <c r="E36" s="52">
        <f t="shared" ref="E36:F36" si="6">SUM(E21:E35)</f>
        <v>11498</v>
      </c>
      <c r="F36" s="52">
        <f t="shared" si="6"/>
        <v>12647.800000000001</v>
      </c>
      <c r="G36" s="92"/>
      <c r="H36" s="180">
        <f t="shared" ref="H36:K36" si="7">SUM(H21:H35)</f>
        <v>124712000</v>
      </c>
      <c r="I36" s="174">
        <f t="shared" si="7"/>
        <v>134688960</v>
      </c>
      <c r="J36" s="181"/>
      <c r="K36" s="180">
        <f t="shared" si="7"/>
        <v>37943400</v>
      </c>
      <c r="L36" s="182"/>
    </row>
  </sheetData>
  <mergeCells count="4">
    <mergeCell ref="A1:K1"/>
    <mergeCell ref="A36:D36"/>
    <mergeCell ref="A19:K19"/>
    <mergeCell ref="A15:D15"/>
  </mergeCells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N20"/>
  <sheetViews>
    <sheetView topLeftCell="A11" zoomScale="145" zoomScaleNormal="145" workbookViewId="0">
      <selection activeCell="J20" sqref="J20"/>
    </sheetView>
  </sheetViews>
  <sheetFormatPr defaultRowHeight="15"/>
  <cols>
    <col min="3" max="3" width="13.5703125" customWidth="1"/>
    <col min="4" max="4" width="18.5703125" style="1" customWidth="1"/>
    <col min="5" max="5" width="10.42578125" style="1" customWidth="1"/>
    <col min="6" max="6" width="15.140625" style="1" bestFit="1" customWidth="1"/>
    <col min="7" max="7" width="11.85546875" style="1" bestFit="1" customWidth="1"/>
    <col min="8" max="8" width="19.28515625" style="1" customWidth="1"/>
    <col min="9" max="9" width="21" style="1" customWidth="1"/>
    <col min="10" max="10" width="16.85546875" style="1" bestFit="1" customWidth="1"/>
    <col min="11" max="11" width="19.28515625" style="1" customWidth="1"/>
    <col min="13" max="13" width="15.28515625" bestFit="1" customWidth="1"/>
  </cols>
  <sheetData>
    <row r="1" spans="1:14" s="12" customFormat="1" ht="21" customHeight="1">
      <c r="A1" s="54" t="s">
        <v>4</v>
      </c>
      <c r="B1" s="54" t="s">
        <v>25</v>
      </c>
      <c r="C1" s="54" t="s">
        <v>26</v>
      </c>
      <c r="D1" s="54" t="s">
        <v>10</v>
      </c>
      <c r="E1" s="54" t="s">
        <v>5</v>
      </c>
      <c r="F1" s="54" t="s">
        <v>6</v>
      </c>
      <c r="G1" s="54" t="s">
        <v>7</v>
      </c>
      <c r="H1" s="54" t="s">
        <v>8</v>
      </c>
      <c r="I1" s="54" t="s">
        <v>9</v>
      </c>
      <c r="J1" s="4"/>
      <c r="K1" s="4"/>
      <c r="L1" s="4"/>
      <c r="M1" s="4"/>
      <c r="N1" s="4"/>
    </row>
    <row r="2" spans="1:14" s="12" customFormat="1" ht="51" customHeight="1">
      <c r="A2" s="210">
        <v>1</v>
      </c>
      <c r="B2" s="218" t="s">
        <v>27</v>
      </c>
      <c r="C2" s="112" t="s">
        <v>73</v>
      </c>
      <c r="D2" s="211" t="s">
        <v>71</v>
      </c>
      <c r="E2" s="209">
        <v>3</v>
      </c>
      <c r="F2" s="15">
        <v>2083</v>
      </c>
      <c r="G2" s="221">
        <v>2291</v>
      </c>
      <c r="H2" s="212">
        <f>'Wing A (sale)'!H6</f>
        <v>57282500</v>
      </c>
      <c r="I2" s="212">
        <f>'Wing A (sale)'!I6</f>
        <v>61865100</v>
      </c>
      <c r="J2" s="4"/>
      <c r="K2" s="4"/>
      <c r="L2" s="4"/>
      <c r="M2" s="4"/>
      <c r="N2" s="4"/>
    </row>
    <row r="3" spans="1:14" s="12" customFormat="1" ht="57.75" customHeight="1">
      <c r="A3" s="213"/>
      <c r="B3" s="219"/>
      <c r="C3" s="112" t="s">
        <v>74</v>
      </c>
      <c r="D3" s="211" t="s">
        <v>72</v>
      </c>
      <c r="E3" s="209">
        <v>7</v>
      </c>
      <c r="F3" s="20">
        <v>4454</v>
      </c>
      <c r="G3" s="221">
        <v>4899</v>
      </c>
      <c r="H3" s="212">
        <f>'Wing A (sale)'!H19</f>
        <v>124712000</v>
      </c>
      <c r="I3" s="212">
        <f>'Wing A (sale)'!I19</f>
        <v>134688960</v>
      </c>
      <c r="J3" s="4"/>
      <c r="K3" s="4"/>
      <c r="L3" s="4"/>
      <c r="M3" s="4"/>
      <c r="N3" s="4"/>
    </row>
    <row r="4" spans="1:14" s="12" customFormat="1" ht="57.75" customHeight="1">
      <c r="A4" s="213"/>
      <c r="B4" s="219"/>
      <c r="C4" s="112" t="s">
        <v>75</v>
      </c>
      <c r="D4" s="211" t="s">
        <v>77</v>
      </c>
      <c r="E4" s="209">
        <v>9</v>
      </c>
      <c r="F4" s="15">
        <v>6649</v>
      </c>
      <c r="G4" s="221">
        <v>7314</v>
      </c>
      <c r="H4" s="212">
        <v>0</v>
      </c>
      <c r="I4" s="212">
        <v>0</v>
      </c>
      <c r="J4" s="4"/>
      <c r="K4" s="4"/>
      <c r="L4" s="4"/>
      <c r="M4" s="4"/>
      <c r="N4" s="4"/>
    </row>
    <row r="5" spans="1:14" s="12" customFormat="1" ht="57.75" customHeight="1">
      <c r="A5" s="214"/>
      <c r="B5" s="220"/>
      <c r="C5" s="112" t="s">
        <v>76</v>
      </c>
      <c r="D5" s="211" t="s">
        <v>78</v>
      </c>
      <c r="E5" s="209">
        <v>8</v>
      </c>
      <c r="F5" s="20">
        <v>7044</v>
      </c>
      <c r="G5" s="221">
        <v>7748</v>
      </c>
      <c r="H5" s="212">
        <v>0</v>
      </c>
      <c r="I5" s="212">
        <v>0</v>
      </c>
      <c r="J5" s="4"/>
      <c r="K5" s="4"/>
      <c r="L5" s="4"/>
      <c r="M5" s="4"/>
      <c r="N5" s="4"/>
    </row>
    <row r="6" spans="1:14" s="12" customFormat="1" ht="23.25" customHeight="1">
      <c r="A6" s="215" t="s">
        <v>79</v>
      </c>
      <c r="B6" s="216"/>
      <c r="C6" s="216"/>
      <c r="D6" s="217"/>
      <c r="E6" s="54">
        <f>SUM(E2:E5)</f>
        <v>27</v>
      </c>
      <c r="F6" s="94">
        <f>SUM(F2:F5)</f>
        <v>20230</v>
      </c>
      <c r="G6" s="94">
        <f>SUM(G2:G5)</f>
        <v>22252</v>
      </c>
      <c r="H6" s="181">
        <f>SUM(H2:H5)</f>
        <v>181994500</v>
      </c>
      <c r="I6" s="181">
        <f>SUM(I2:I5)</f>
        <v>196554060</v>
      </c>
      <c r="J6" s="4"/>
      <c r="K6" s="4"/>
      <c r="L6" s="4"/>
      <c r="M6" s="4"/>
      <c r="N6" s="4"/>
    </row>
    <row r="7" spans="1:14" s="12" customFormat="1" ht="57.75" customHeight="1">
      <c r="A7" s="206">
        <v>2</v>
      </c>
      <c r="B7" s="218" t="s">
        <v>28</v>
      </c>
      <c r="C7" s="112" t="s">
        <v>73</v>
      </c>
      <c r="D7" s="211" t="s">
        <v>81</v>
      </c>
      <c r="E7" s="209">
        <v>9</v>
      </c>
      <c r="F7" s="20">
        <v>6193</v>
      </c>
      <c r="G7" s="221">
        <v>6812</v>
      </c>
      <c r="H7" s="212">
        <f>'Wing B (Sale)'!H12</f>
        <v>170307500</v>
      </c>
      <c r="I7" s="212">
        <f>'Wing B (Sale)'!I12</f>
        <v>183932100</v>
      </c>
      <c r="J7" s="4"/>
      <c r="K7" s="4"/>
      <c r="L7" s="4"/>
      <c r="M7" s="4"/>
      <c r="N7" s="4"/>
    </row>
    <row r="8" spans="1:14" s="12" customFormat="1" ht="57.75" customHeight="1">
      <c r="A8" s="207"/>
      <c r="B8" s="219"/>
      <c r="C8" s="112" t="s">
        <v>74</v>
      </c>
      <c r="D8" s="211" t="s">
        <v>82</v>
      </c>
      <c r="E8" s="209">
        <v>8</v>
      </c>
      <c r="F8" s="20">
        <v>5332</v>
      </c>
      <c r="G8" s="221">
        <v>5865</v>
      </c>
      <c r="H8" s="212">
        <f>'Wing B (Sale)'!H24</f>
        <v>149296000</v>
      </c>
      <c r="I8" s="212">
        <f>'Wing B (Sale)'!I24</f>
        <v>161239680</v>
      </c>
      <c r="J8" s="4"/>
      <c r="K8" s="4"/>
      <c r="L8" s="4"/>
      <c r="M8" s="4"/>
      <c r="N8" s="4"/>
    </row>
    <row r="9" spans="1:14" s="12" customFormat="1" ht="57.75" customHeight="1">
      <c r="A9" s="207"/>
      <c r="B9" s="219"/>
      <c r="C9" s="112" t="s">
        <v>75</v>
      </c>
      <c r="D9" s="211" t="s">
        <v>83</v>
      </c>
      <c r="E9" s="209">
        <v>6</v>
      </c>
      <c r="F9" s="20">
        <v>4236</v>
      </c>
      <c r="G9" s="221">
        <v>4660</v>
      </c>
      <c r="H9" s="212">
        <v>0</v>
      </c>
      <c r="I9" s="212">
        <v>0</v>
      </c>
      <c r="J9" s="4"/>
      <c r="K9" s="4"/>
      <c r="L9" s="4"/>
      <c r="M9" s="4"/>
      <c r="N9" s="4"/>
    </row>
    <row r="10" spans="1:14" s="12" customFormat="1" ht="43.5" customHeight="1">
      <c r="A10" s="208"/>
      <c r="B10" s="220"/>
      <c r="C10" s="112" t="s">
        <v>76</v>
      </c>
      <c r="D10" s="211" t="s">
        <v>83</v>
      </c>
      <c r="E10" s="209">
        <v>6</v>
      </c>
      <c r="F10" s="20">
        <v>5423</v>
      </c>
      <c r="G10" s="221">
        <v>5965</v>
      </c>
      <c r="H10" s="212">
        <v>0</v>
      </c>
      <c r="I10" s="212">
        <v>0</v>
      </c>
      <c r="J10" s="4"/>
      <c r="K10" s="4"/>
      <c r="L10" s="4"/>
      <c r="M10" s="4"/>
      <c r="N10" s="4"/>
    </row>
    <row r="11" spans="1:14" s="12" customFormat="1" ht="24.75" customHeight="1">
      <c r="A11" s="156" t="s">
        <v>80</v>
      </c>
      <c r="B11" s="156"/>
      <c r="C11" s="156"/>
      <c r="D11" s="156"/>
      <c r="E11" s="222">
        <f>SUM(E7:E10)</f>
        <v>29</v>
      </c>
      <c r="F11" s="94">
        <f>SUM(F7:F10)</f>
        <v>21184</v>
      </c>
      <c r="G11" s="94">
        <f>SUM(G7:G10)</f>
        <v>23302</v>
      </c>
      <c r="H11" s="181">
        <f>SUM(H7:H10)</f>
        <v>319603500</v>
      </c>
      <c r="I11" s="181">
        <f>SUM(I7:I10)</f>
        <v>345171780</v>
      </c>
      <c r="J11" s="4"/>
      <c r="K11" s="24"/>
      <c r="L11" s="4"/>
      <c r="M11" s="23"/>
      <c r="N11" s="4"/>
    </row>
    <row r="12" spans="1:14" s="12" customFormat="1" ht="33">
      <c r="A12" s="206">
        <v>3</v>
      </c>
      <c r="B12" s="218" t="s">
        <v>59</v>
      </c>
      <c r="C12" s="112" t="s">
        <v>73</v>
      </c>
      <c r="D12" s="211" t="s">
        <v>84</v>
      </c>
      <c r="E12" s="209">
        <v>4</v>
      </c>
      <c r="F12" s="223">
        <v>2346</v>
      </c>
      <c r="G12" s="224">
        <v>2581</v>
      </c>
      <c r="H12" s="212">
        <f>'Wing C (Sale)'!H7</f>
        <v>64515000</v>
      </c>
      <c r="I12" s="212">
        <f>'Wing C (Sale)'!I7</f>
        <v>69676200</v>
      </c>
      <c r="J12" s="4"/>
      <c r="K12" s="5"/>
      <c r="L12" s="4"/>
      <c r="M12" s="4"/>
      <c r="N12" s="4"/>
    </row>
    <row r="13" spans="1:14" s="12" customFormat="1" ht="33">
      <c r="A13" s="207"/>
      <c r="B13" s="219"/>
      <c r="C13" s="112" t="s">
        <v>74</v>
      </c>
      <c r="D13" s="211" t="s">
        <v>85</v>
      </c>
      <c r="E13" s="209">
        <v>10</v>
      </c>
      <c r="F13" s="103">
        <v>6322</v>
      </c>
      <c r="G13" s="224">
        <v>6954</v>
      </c>
      <c r="H13" s="212">
        <f>'Wing C (Sale)'!H20</f>
        <v>177016000</v>
      </c>
      <c r="I13" s="212">
        <f>'Wing C (Sale)'!I20</f>
        <v>191177280</v>
      </c>
      <c r="J13" s="4"/>
      <c r="K13" s="4"/>
      <c r="L13" s="4"/>
      <c r="M13" s="4"/>
      <c r="N13" s="4"/>
    </row>
    <row r="14" spans="1:14" s="12" customFormat="1" ht="49.5">
      <c r="A14" s="207"/>
      <c r="B14" s="219"/>
      <c r="C14" s="112" t="s">
        <v>75</v>
      </c>
      <c r="D14" s="211" t="s">
        <v>86</v>
      </c>
      <c r="E14" s="209">
        <v>5</v>
      </c>
      <c r="F14" s="223">
        <v>2233</v>
      </c>
      <c r="G14" s="224">
        <v>2456</v>
      </c>
      <c r="H14" s="212">
        <v>0</v>
      </c>
      <c r="I14" s="212">
        <v>0</v>
      </c>
      <c r="J14" s="4"/>
      <c r="K14" s="22"/>
      <c r="L14" s="4"/>
      <c r="M14" s="4"/>
      <c r="N14" s="4"/>
    </row>
    <row r="15" spans="1:14" s="12" customFormat="1" ht="15.75">
      <c r="A15" s="156" t="s">
        <v>88</v>
      </c>
      <c r="B15" s="156"/>
      <c r="C15" s="156"/>
      <c r="D15" s="156"/>
      <c r="E15" s="222">
        <f>SUM(E12:E14)</f>
        <v>19</v>
      </c>
      <c r="F15" s="94">
        <f>SUM(F12:F14)</f>
        <v>10901</v>
      </c>
      <c r="G15" s="94">
        <f>SUM(G12:G14)</f>
        <v>11991</v>
      </c>
      <c r="H15" s="181">
        <f>SUM(H12:H14)</f>
        <v>241531000</v>
      </c>
      <c r="I15" s="181">
        <f>SUM(I12:I14)</f>
        <v>260853480</v>
      </c>
      <c r="J15" s="4"/>
      <c r="K15" s="24"/>
      <c r="L15" s="4"/>
      <c r="M15" s="4"/>
      <c r="N15" s="4"/>
    </row>
    <row r="16" spans="1:14" s="12" customFormat="1">
      <c r="A16" s="140"/>
      <c r="B16" s="140"/>
      <c r="C16" s="140"/>
      <c r="D16" s="140"/>
      <c r="E16" s="140"/>
      <c r="F16" s="140"/>
      <c r="G16" s="140"/>
      <c r="H16" s="140"/>
      <c r="I16" s="140"/>
      <c r="J16" s="4"/>
      <c r="K16" s="4"/>
      <c r="L16" s="4"/>
      <c r="M16" s="4"/>
      <c r="N16" s="4"/>
    </row>
    <row r="17" spans="1:11" s="12" customFormat="1" ht="16.5">
      <c r="A17" s="215" t="s">
        <v>87</v>
      </c>
      <c r="B17" s="216"/>
      <c r="C17" s="216"/>
      <c r="D17" s="217"/>
      <c r="E17" s="182">
        <f>E6+E11+E15</f>
        <v>75</v>
      </c>
      <c r="F17" s="182">
        <f>F6+F11+F15</f>
        <v>52315</v>
      </c>
      <c r="G17" s="182">
        <f>G6+G11+G15</f>
        <v>57545</v>
      </c>
      <c r="H17" s="225">
        <f>H6+H11+H15</f>
        <v>743129000</v>
      </c>
      <c r="I17" s="225">
        <f>I6+I11+I15</f>
        <v>802579320</v>
      </c>
      <c r="J17" s="4"/>
      <c r="K17" s="4"/>
    </row>
    <row r="18" spans="1:11" s="12" customFormat="1" ht="16.5">
      <c r="D18" s="28"/>
      <c r="E18" s="4"/>
      <c r="F18" s="29"/>
      <c r="G18" s="29"/>
      <c r="H18" s="26"/>
      <c r="I18" s="26"/>
      <c r="J18" s="4"/>
      <c r="K18" s="27"/>
    </row>
    <row r="19" spans="1:11" s="4" customFormat="1" ht="16.5">
      <c r="D19" s="28"/>
      <c r="F19" s="29"/>
      <c r="G19" s="29"/>
      <c r="H19" s="30"/>
      <c r="I19" s="30"/>
      <c r="K19" s="27"/>
    </row>
    <row r="20" spans="1:11" s="12" customFormat="1" ht="15.75">
      <c r="A20" s="53"/>
      <c r="B20" s="53"/>
      <c r="C20" s="53"/>
      <c r="D20" s="141"/>
      <c r="E20" s="142"/>
      <c r="F20" s="143"/>
      <c r="G20" s="143"/>
      <c r="H20" s="31"/>
      <c r="I20" s="31"/>
      <c r="J20" s="226">
        <f>G17*3000</f>
        <v>172635000</v>
      </c>
      <c r="K20" s="32"/>
    </row>
  </sheetData>
  <mergeCells count="10">
    <mergeCell ref="A12:A14"/>
    <mergeCell ref="B12:B14"/>
    <mergeCell ref="A15:D15"/>
    <mergeCell ref="A17:D17"/>
    <mergeCell ref="A11:D11"/>
    <mergeCell ref="B2:B5"/>
    <mergeCell ref="A6:D6"/>
    <mergeCell ref="B7:B10"/>
    <mergeCell ref="A7:A10"/>
    <mergeCell ref="A2:A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A3:AJ172"/>
  <sheetViews>
    <sheetView topLeftCell="A4" zoomScaleNormal="100" workbookViewId="0">
      <selection activeCell="F75" sqref="F75:F78"/>
    </sheetView>
  </sheetViews>
  <sheetFormatPr defaultRowHeight="16.5"/>
  <cols>
    <col min="1" max="1" width="14.5703125" style="67" customWidth="1"/>
    <col min="2" max="2" width="6.7109375" style="67" customWidth="1"/>
    <col min="3" max="3" width="17.85546875" style="67" customWidth="1"/>
    <col min="4" max="4" width="8.85546875" style="67" customWidth="1"/>
    <col min="5" max="5" width="8.7109375" style="67" customWidth="1"/>
    <col min="6" max="7" width="9.140625" style="67"/>
    <col min="8" max="8" width="5.85546875" style="67" bestFit="1" customWidth="1"/>
    <col min="9" max="10" width="9.140625" style="67"/>
    <col min="11" max="11" width="9.5703125" style="67" bestFit="1" customWidth="1"/>
    <col min="12" max="21" width="9.140625" style="67"/>
    <col min="22" max="22" width="10.85546875" style="67" bestFit="1" customWidth="1"/>
    <col min="23" max="29" width="9.140625" style="67"/>
    <col min="30" max="30" width="9.5703125" style="67" bestFit="1" customWidth="1"/>
    <col min="31" max="34" width="9.140625" style="67"/>
    <col min="35" max="35" width="13.5703125" style="67" bestFit="1" customWidth="1"/>
    <col min="36" max="16384" width="9.140625" style="67"/>
  </cols>
  <sheetData>
    <row r="3" spans="2:36" ht="18">
      <c r="B3" s="73"/>
    </row>
    <row r="5" spans="2:36">
      <c r="P5" s="68"/>
      <c r="Q5" s="68"/>
      <c r="R5" s="68"/>
      <c r="S5" s="68"/>
      <c r="T5" s="68"/>
    </row>
    <row r="6" spans="2:36">
      <c r="P6" s="69"/>
      <c r="Q6" s="69"/>
      <c r="R6" s="69"/>
      <c r="S6" s="74"/>
      <c r="T6" s="69"/>
    </row>
    <row r="7" spans="2:36">
      <c r="P7" s="69"/>
      <c r="Q7" s="69"/>
      <c r="R7" s="69"/>
      <c r="S7" s="74"/>
      <c r="T7" s="69"/>
    </row>
    <row r="8" spans="2:36">
      <c r="P8" s="69"/>
      <c r="Q8" s="69"/>
      <c r="R8" s="69"/>
      <c r="S8" s="74"/>
      <c r="T8" s="69"/>
      <c r="AA8" s="68"/>
      <c r="AB8" s="68"/>
      <c r="AC8" s="68"/>
      <c r="AD8" s="68"/>
      <c r="AE8" s="68"/>
    </row>
    <row r="9" spans="2:36">
      <c r="P9" s="69"/>
      <c r="Q9" s="69"/>
      <c r="R9" s="69"/>
      <c r="S9" s="74"/>
      <c r="T9" s="69"/>
      <c r="AA9" s="69"/>
      <c r="AB9" s="69"/>
      <c r="AC9" s="69"/>
      <c r="AD9" s="69"/>
      <c r="AE9" s="69"/>
    </row>
    <row r="10" spans="2:36">
      <c r="P10" s="69"/>
      <c r="Q10" s="69"/>
      <c r="R10" s="69"/>
      <c r="S10" s="74"/>
      <c r="T10" s="69"/>
      <c r="AA10" s="69"/>
      <c r="AB10" s="69"/>
      <c r="AC10" s="69"/>
      <c r="AD10" s="69"/>
      <c r="AE10" s="69"/>
    </row>
    <row r="11" spans="2:36">
      <c r="P11" s="69"/>
      <c r="Q11" s="69"/>
      <c r="R11" s="69"/>
      <c r="S11" s="74"/>
      <c r="T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2:36">
      <c r="P12" s="69"/>
      <c r="Q12" s="69"/>
      <c r="R12" s="69"/>
      <c r="S12" s="74"/>
      <c r="T12" s="69"/>
      <c r="AA12" s="69"/>
      <c r="AB12" s="69"/>
      <c r="AC12" s="69"/>
      <c r="AD12" s="74"/>
      <c r="AE12" s="69"/>
      <c r="AF12" s="10">
        <v>1</v>
      </c>
      <c r="AG12" s="10" t="s">
        <v>12</v>
      </c>
      <c r="AH12" s="10">
        <v>105.29</v>
      </c>
      <c r="AI12" s="75">
        <f>AH12*10.764</f>
        <v>1133.3415600000001</v>
      </c>
      <c r="AJ12" s="10">
        <v>40</v>
      </c>
    </row>
    <row r="13" spans="2:36" ht="33">
      <c r="P13" s="69"/>
      <c r="Q13" s="69"/>
      <c r="R13" s="69"/>
      <c r="S13" s="74"/>
      <c r="T13" s="69"/>
      <c r="AA13" s="69"/>
      <c r="AB13" s="69"/>
      <c r="AC13" s="69"/>
      <c r="AD13" s="74"/>
      <c r="AE13" s="69"/>
      <c r="AF13" s="10">
        <v>2</v>
      </c>
      <c r="AG13" s="10" t="s">
        <v>29</v>
      </c>
      <c r="AH13" s="10">
        <v>185.51</v>
      </c>
      <c r="AI13" s="75">
        <f t="shared" ref="AI13:AI17" si="0">AH13*10.764</f>
        <v>1996.8296399999997</v>
      </c>
      <c r="AJ13" s="10">
        <v>38</v>
      </c>
    </row>
    <row r="14" spans="2:36" ht="33">
      <c r="P14" s="69"/>
      <c r="Q14" s="69"/>
      <c r="R14" s="69"/>
      <c r="S14" s="74"/>
      <c r="T14" s="69"/>
      <c r="AA14" s="69"/>
      <c r="AB14" s="69"/>
      <c r="AC14" s="69"/>
      <c r="AD14" s="74"/>
      <c r="AE14" s="69"/>
      <c r="AF14" s="10">
        <v>3</v>
      </c>
      <c r="AG14" s="10" t="s">
        <v>31</v>
      </c>
      <c r="AH14" s="10">
        <v>120.65</v>
      </c>
      <c r="AI14" s="75">
        <f t="shared" si="0"/>
        <v>1298.6766</v>
      </c>
      <c r="AJ14" s="10">
        <v>38</v>
      </c>
    </row>
    <row r="15" spans="2:36">
      <c r="P15" s="69"/>
      <c r="Q15" s="69"/>
      <c r="R15" s="69"/>
      <c r="S15" s="74"/>
      <c r="T15" s="69"/>
      <c r="AA15" s="69"/>
      <c r="AB15" s="69"/>
      <c r="AC15" s="69"/>
      <c r="AD15" s="74"/>
      <c r="AE15" s="69"/>
      <c r="AF15" s="10">
        <v>4</v>
      </c>
      <c r="AG15" s="10" t="s">
        <v>30</v>
      </c>
      <c r="AH15" s="10">
        <v>161.46</v>
      </c>
      <c r="AI15" s="75">
        <f t="shared" si="0"/>
        <v>1737.95544</v>
      </c>
      <c r="AJ15" s="10">
        <v>36</v>
      </c>
    </row>
    <row r="16" spans="2:36" ht="49.5">
      <c r="P16" s="69"/>
      <c r="Q16" s="69"/>
      <c r="R16" s="69"/>
      <c r="S16" s="74"/>
      <c r="T16" s="69"/>
      <c r="AA16" s="69"/>
      <c r="AB16" s="69"/>
      <c r="AC16" s="69"/>
      <c r="AD16" s="69"/>
      <c r="AE16" s="76"/>
      <c r="AF16" s="10">
        <v>5</v>
      </c>
      <c r="AG16" s="10" t="s">
        <v>32</v>
      </c>
      <c r="AH16" s="10">
        <v>152.54</v>
      </c>
      <c r="AI16" s="75">
        <f t="shared" si="0"/>
        <v>1641.9405599999998</v>
      </c>
      <c r="AJ16" s="10">
        <v>4</v>
      </c>
    </row>
    <row r="17" spans="2:36" ht="33">
      <c r="P17" s="69"/>
      <c r="Q17" s="69"/>
      <c r="R17" s="69"/>
      <c r="S17" s="74"/>
      <c r="AA17" s="69"/>
      <c r="AB17" s="69"/>
      <c r="AC17" s="69"/>
      <c r="AD17" s="69"/>
      <c r="AE17" s="69"/>
      <c r="AF17" s="10">
        <v>6</v>
      </c>
      <c r="AG17" s="10" t="s">
        <v>33</v>
      </c>
      <c r="AH17" s="10">
        <v>22.71</v>
      </c>
      <c r="AI17" s="75">
        <f t="shared" si="0"/>
        <v>244.45043999999999</v>
      </c>
      <c r="AJ17" s="10">
        <v>1</v>
      </c>
    </row>
    <row r="18" spans="2:36">
      <c r="AE18" s="69"/>
      <c r="AF18" s="69"/>
      <c r="AG18" s="69"/>
      <c r="AH18" s="74"/>
      <c r="AI18" s="69"/>
    </row>
    <row r="19" spans="2:36" ht="23.25" customHeight="1">
      <c r="B19" s="71">
        <v>1</v>
      </c>
      <c r="C19" s="71" t="s">
        <v>34</v>
      </c>
      <c r="D19" s="71">
        <v>45.59</v>
      </c>
      <c r="E19" s="72">
        <f t="shared" ref="E19:E25" si="1">D19*10.764</f>
        <v>490.73076000000003</v>
      </c>
      <c r="F19" s="71">
        <v>1</v>
      </c>
      <c r="H19" s="71"/>
      <c r="AE19" s="69"/>
      <c r="AF19" s="69"/>
      <c r="AG19" s="69"/>
      <c r="AH19" s="74"/>
      <c r="AI19" s="69"/>
    </row>
    <row r="20" spans="2:36">
      <c r="B20" s="71">
        <v>2</v>
      </c>
      <c r="C20" s="71" t="s">
        <v>35</v>
      </c>
      <c r="D20" s="71">
        <v>48.21</v>
      </c>
      <c r="E20" s="72">
        <f t="shared" si="1"/>
        <v>518.93243999999993</v>
      </c>
      <c r="F20" s="71">
        <v>2</v>
      </c>
      <c r="H20" s="71"/>
      <c r="I20" s="68"/>
      <c r="J20" s="68"/>
      <c r="K20" s="68"/>
      <c r="AE20" s="69"/>
      <c r="AF20" s="69"/>
      <c r="AG20" s="69"/>
      <c r="AH20" s="74"/>
      <c r="AI20" s="69"/>
    </row>
    <row r="21" spans="2:36">
      <c r="B21" s="71">
        <v>3</v>
      </c>
      <c r="C21" s="71" t="s">
        <v>36</v>
      </c>
      <c r="D21" s="71">
        <v>66.08</v>
      </c>
      <c r="E21" s="72">
        <f t="shared" si="1"/>
        <v>711.28511999999989</v>
      </c>
      <c r="F21" s="71">
        <v>2</v>
      </c>
      <c r="H21" s="71"/>
      <c r="I21" s="69"/>
      <c r="K21" s="69"/>
      <c r="AE21" s="69"/>
      <c r="AF21" s="69"/>
      <c r="AG21" s="69"/>
      <c r="AH21" s="74"/>
      <c r="AI21" s="69"/>
    </row>
    <row r="22" spans="2:36">
      <c r="B22" s="71">
        <v>4</v>
      </c>
      <c r="C22" s="71" t="s">
        <v>35</v>
      </c>
      <c r="D22" s="71">
        <v>50.22</v>
      </c>
      <c r="E22" s="72">
        <f t="shared" si="1"/>
        <v>540.56808000000001</v>
      </c>
      <c r="F22" s="71">
        <v>1</v>
      </c>
      <c r="H22" s="71"/>
      <c r="I22" s="69"/>
      <c r="K22" s="69"/>
      <c r="AI22" s="77"/>
    </row>
    <row r="23" spans="2:36">
      <c r="B23" s="71">
        <v>5</v>
      </c>
      <c r="C23" s="71" t="s">
        <v>35</v>
      </c>
      <c r="D23" s="71">
        <v>66.08</v>
      </c>
      <c r="E23" s="72">
        <f t="shared" si="1"/>
        <v>711.28511999999989</v>
      </c>
      <c r="F23" s="71">
        <v>1</v>
      </c>
      <c r="H23" s="71"/>
      <c r="I23" s="69"/>
      <c r="K23" s="69"/>
    </row>
    <row r="24" spans="2:36">
      <c r="B24" s="71">
        <v>12</v>
      </c>
      <c r="C24" s="71" t="s">
        <v>37</v>
      </c>
      <c r="D24" s="71">
        <v>89.94</v>
      </c>
      <c r="E24" s="72">
        <f t="shared" si="1"/>
        <v>968.11415999999997</v>
      </c>
      <c r="F24" s="71">
        <v>4</v>
      </c>
      <c r="H24" s="71"/>
      <c r="I24" s="70"/>
      <c r="J24" s="69"/>
      <c r="AE24" s="69"/>
      <c r="AF24" s="69"/>
      <c r="AG24" s="69"/>
      <c r="AH24" s="69"/>
      <c r="AI24" s="69"/>
    </row>
    <row r="25" spans="2:36">
      <c r="B25" s="71">
        <v>13</v>
      </c>
      <c r="C25" s="71" t="s">
        <v>36</v>
      </c>
      <c r="D25" s="71">
        <v>61.39</v>
      </c>
      <c r="E25" s="72">
        <f t="shared" si="1"/>
        <v>660.80196000000001</v>
      </c>
      <c r="F25" s="71">
        <v>1</v>
      </c>
      <c r="H25" s="71"/>
      <c r="I25" s="70"/>
      <c r="J25" s="69"/>
    </row>
    <row r="26" spans="2:36">
      <c r="F26" s="76">
        <f>SUM(F19:F25)</f>
        <v>12</v>
      </c>
      <c r="G26" s="69"/>
      <c r="H26" s="69"/>
      <c r="I26" s="70"/>
      <c r="J26" s="69"/>
      <c r="AA26" s="68"/>
      <c r="AB26" s="68"/>
      <c r="AC26" s="68"/>
      <c r="AD26" s="68"/>
      <c r="AE26" s="68"/>
    </row>
    <row r="27" spans="2:36">
      <c r="F27" s="69"/>
      <c r="G27" s="69"/>
      <c r="H27" s="69"/>
      <c r="I27" s="69"/>
      <c r="J27" s="69"/>
      <c r="K27" s="74"/>
      <c r="L27" s="69"/>
      <c r="AA27" s="78"/>
      <c r="AB27" s="78"/>
      <c r="AC27" s="78"/>
      <c r="AD27" s="25"/>
      <c r="AE27" s="78"/>
    </row>
    <row r="28" spans="2:36">
      <c r="F28" s="69"/>
      <c r="G28" s="69"/>
      <c r="H28" s="69"/>
      <c r="I28" s="69"/>
      <c r="J28" s="69"/>
      <c r="K28" s="74"/>
      <c r="L28" s="69"/>
      <c r="M28" s="79"/>
      <c r="AA28" s="78"/>
      <c r="AB28" s="78"/>
      <c r="AC28" s="78"/>
      <c r="AD28" s="25"/>
      <c r="AE28" s="78"/>
    </row>
    <row r="29" spans="2:36">
      <c r="F29" s="69"/>
      <c r="G29" s="69"/>
      <c r="H29" s="69"/>
      <c r="I29" s="69"/>
      <c r="J29" s="69"/>
      <c r="K29" s="74"/>
      <c r="L29" s="69"/>
      <c r="M29" s="79"/>
      <c r="AA29" s="78"/>
      <c r="AB29" s="78"/>
      <c r="AC29" s="78"/>
      <c r="AD29" s="25"/>
      <c r="AE29" s="78"/>
    </row>
    <row r="30" spans="2:36" ht="23.25" customHeight="1">
      <c r="H30" s="69"/>
      <c r="I30" s="69"/>
      <c r="J30" s="69"/>
      <c r="K30" s="74"/>
      <c r="L30" s="69"/>
    </row>
    <row r="31" spans="2:36" ht="20.25" customHeight="1">
      <c r="H31" s="69"/>
      <c r="I31" s="69"/>
      <c r="J31" s="69"/>
      <c r="K31" s="74"/>
      <c r="L31" s="69"/>
    </row>
    <row r="32" spans="2:36">
      <c r="H32" s="69"/>
      <c r="I32" s="69"/>
      <c r="J32" s="69"/>
      <c r="K32" s="74"/>
      <c r="L32" s="69"/>
    </row>
    <row r="33" spans="1:31">
      <c r="H33" s="69"/>
      <c r="I33" s="69"/>
      <c r="J33" s="69"/>
      <c r="K33" s="74"/>
      <c r="L33" s="69"/>
      <c r="AA33" s="68"/>
      <c r="AB33" s="68"/>
      <c r="AC33" s="68"/>
      <c r="AD33" s="68"/>
      <c r="AE33" s="68"/>
    </row>
    <row r="34" spans="1:31">
      <c r="AA34" s="69"/>
      <c r="AB34" s="69"/>
      <c r="AC34" s="69"/>
      <c r="AD34" s="74"/>
      <c r="AE34" s="69"/>
    </row>
    <row r="35" spans="1:31">
      <c r="H35" s="69"/>
      <c r="I35" s="69"/>
      <c r="J35" s="69"/>
      <c r="K35" s="74"/>
      <c r="L35" s="69"/>
      <c r="AA35" s="69"/>
      <c r="AB35" s="69"/>
      <c r="AC35" s="69"/>
      <c r="AD35" s="74"/>
      <c r="AE35" s="69"/>
    </row>
    <row r="36" spans="1:31">
      <c r="H36" s="69"/>
      <c r="I36" s="69"/>
      <c r="J36" s="69"/>
      <c r="K36" s="74"/>
      <c r="L36" s="69"/>
      <c r="M36" s="68"/>
      <c r="AA36" s="69"/>
      <c r="AB36" s="69"/>
      <c r="AC36" s="69"/>
      <c r="AD36" s="74"/>
      <c r="AE36" s="69"/>
    </row>
    <row r="37" spans="1:31">
      <c r="H37" s="69"/>
      <c r="I37" s="69"/>
      <c r="J37" s="69"/>
      <c r="K37" s="74"/>
      <c r="L37" s="69"/>
      <c r="AA37" s="69"/>
      <c r="AB37" s="69"/>
      <c r="AC37" s="69"/>
      <c r="AD37" s="74"/>
      <c r="AE37" s="69"/>
    </row>
    <row r="38" spans="1:31">
      <c r="H38" s="69"/>
      <c r="I38" s="69"/>
      <c r="J38" s="69"/>
      <c r="K38" s="74"/>
      <c r="L38" s="69"/>
    </row>
    <row r="39" spans="1:31">
      <c r="H39" s="69"/>
      <c r="I39" s="69"/>
      <c r="J39" s="69"/>
      <c r="K39" s="74"/>
      <c r="L39" s="69"/>
    </row>
    <row r="40" spans="1:31">
      <c r="H40" s="69"/>
      <c r="I40" s="69"/>
      <c r="J40" s="69"/>
      <c r="K40" s="74"/>
      <c r="L40" s="69"/>
    </row>
    <row r="41" spans="1:31">
      <c r="A41" s="10"/>
      <c r="B41" s="10"/>
      <c r="C41" s="10"/>
      <c r="D41" s="10"/>
      <c r="E41" s="10"/>
      <c r="F41" s="10"/>
      <c r="G41" s="10"/>
      <c r="H41" s="69"/>
      <c r="I41" s="69"/>
      <c r="J41" s="69"/>
      <c r="K41" s="74"/>
      <c r="L41" s="69"/>
    </row>
    <row r="42" spans="1:31">
      <c r="A42" s="10"/>
      <c r="B42" s="10"/>
      <c r="C42" s="10"/>
      <c r="D42" s="10"/>
      <c r="E42" s="10"/>
      <c r="F42" s="10"/>
      <c r="G42" s="10"/>
      <c r="H42" s="69"/>
      <c r="I42" s="69"/>
      <c r="J42" s="69"/>
      <c r="K42" s="74"/>
      <c r="L42" s="69"/>
      <c r="S42" s="10"/>
      <c r="T42" s="10"/>
      <c r="U42" s="10"/>
      <c r="V42" s="10"/>
      <c r="W42" s="10"/>
      <c r="X42" s="10"/>
    </row>
    <row r="43" spans="1:31">
      <c r="A43" s="10"/>
      <c r="B43" s="10"/>
      <c r="C43" s="10"/>
      <c r="D43" s="10"/>
      <c r="E43" s="10"/>
      <c r="F43" s="10"/>
      <c r="G43" s="10"/>
      <c r="H43" s="69"/>
      <c r="I43" s="69"/>
      <c r="J43" s="69"/>
      <c r="K43" s="74"/>
      <c r="L43" s="69"/>
      <c r="S43" s="10"/>
      <c r="T43" s="10"/>
      <c r="U43" s="10"/>
      <c r="V43" s="10"/>
      <c r="W43" s="10"/>
      <c r="X43" s="10"/>
    </row>
    <row r="44" spans="1:31">
      <c r="A44" s="10"/>
      <c r="B44" s="10"/>
      <c r="C44" s="10"/>
      <c r="D44" s="10"/>
      <c r="E44" s="10"/>
      <c r="F44" s="10"/>
      <c r="G44" s="10"/>
      <c r="L44" s="77"/>
      <c r="S44" s="10"/>
      <c r="T44" s="10"/>
      <c r="U44" s="10"/>
      <c r="V44" s="10"/>
      <c r="W44" s="10"/>
      <c r="X44" s="10"/>
    </row>
    <row r="45" spans="1:31">
      <c r="A45" s="10"/>
      <c r="B45" s="10"/>
      <c r="C45" s="10"/>
      <c r="D45" s="10"/>
      <c r="E45" s="10"/>
      <c r="F45" s="10"/>
      <c r="G45" s="10"/>
      <c r="S45" s="10"/>
      <c r="T45" s="10"/>
      <c r="U45" s="10"/>
      <c r="V45" s="10"/>
      <c r="W45" s="10"/>
      <c r="X45" s="10"/>
    </row>
    <row r="46" spans="1:31">
      <c r="A46" s="10"/>
      <c r="B46" s="10"/>
      <c r="C46" s="10"/>
      <c r="D46" s="10"/>
      <c r="E46" s="10"/>
      <c r="F46" s="10"/>
      <c r="G46" s="10"/>
      <c r="S46" s="10"/>
      <c r="T46" s="10"/>
      <c r="U46" s="10"/>
      <c r="V46" s="10"/>
      <c r="W46" s="10"/>
      <c r="X46" s="10"/>
    </row>
    <row r="47" spans="1:31">
      <c r="A47" s="10"/>
      <c r="B47" s="10"/>
      <c r="C47" s="10"/>
      <c r="D47" s="10"/>
      <c r="E47" s="10"/>
      <c r="F47" s="10"/>
      <c r="G47" s="10"/>
      <c r="S47" s="10"/>
      <c r="T47" s="10"/>
      <c r="U47" s="10"/>
      <c r="V47" s="10"/>
      <c r="W47" s="10"/>
      <c r="X47" s="10"/>
    </row>
    <row r="48" spans="1:31">
      <c r="A48" s="10"/>
      <c r="B48" s="85">
        <v>1</v>
      </c>
      <c r="C48" s="85" t="s">
        <v>39</v>
      </c>
      <c r="D48" s="85">
        <v>23.72</v>
      </c>
      <c r="E48" s="86">
        <f>D48*10.764</f>
        <v>255.32207999999997</v>
      </c>
      <c r="F48" s="85">
        <v>1</v>
      </c>
      <c r="G48" s="84"/>
      <c r="H48" s="80"/>
      <c r="I48" s="81"/>
      <c r="J48" s="80"/>
      <c r="K48" s="82"/>
      <c r="L48" s="82"/>
      <c r="M48" s="82"/>
    </row>
    <row r="49" spans="1:13">
      <c r="A49" s="10"/>
      <c r="B49" s="85">
        <v>2</v>
      </c>
      <c r="C49" s="85" t="s">
        <v>39</v>
      </c>
      <c r="D49" s="85">
        <v>28.73</v>
      </c>
      <c r="E49" s="86">
        <f t="shared" ref="E49:E53" si="2">D49*10.764</f>
        <v>309.24971999999997</v>
      </c>
      <c r="F49" s="85">
        <v>1</v>
      </c>
      <c r="G49" s="84"/>
      <c r="H49" s="83"/>
      <c r="I49" s="83"/>
      <c r="J49" s="83"/>
      <c r="K49" s="74"/>
      <c r="L49" s="83"/>
      <c r="M49" s="83"/>
    </row>
    <row r="50" spans="1:13">
      <c r="A50" s="10"/>
      <c r="B50" s="85">
        <v>3</v>
      </c>
      <c r="C50" s="85" t="s">
        <v>39</v>
      </c>
      <c r="D50" s="85">
        <v>23.46</v>
      </c>
      <c r="E50" s="86">
        <f t="shared" si="2"/>
        <v>252.52343999999999</v>
      </c>
      <c r="F50" s="85">
        <v>1</v>
      </c>
      <c r="G50" s="84"/>
      <c r="H50" s="83"/>
      <c r="I50" s="83"/>
      <c r="J50" s="83"/>
      <c r="K50" s="74"/>
      <c r="L50" s="83"/>
      <c r="M50" s="83"/>
    </row>
    <row r="51" spans="1:13">
      <c r="A51" s="10"/>
      <c r="B51" s="85">
        <v>4</v>
      </c>
      <c r="C51" s="85" t="s">
        <v>36</v>
      </c>
      <c r="D51" s="85">
        <v>65.819999999999993</v>
      </c>
      <c r="E51" s="86">
        <f t="shared" si="2"/>
        <v>708.48647999999991</v>
      </c>
      <c r="F51" s="85">
        <v>1</v>
      </c>
      <c r="G51" s="84"/>
      <c r="H51" s="83"/>
      <c r="I51" s="83"/>
      <c r="J51" s="83"/>
      <c r="K51" s="74"/>
      <c r="L51" s="83"/>
      <c r="M51" s="83"/>
    </row>
    <row r="52" spans="1:13">
      <c r="A52" s="10"/>
      <c r="B52" s="85">
        <v>5</v>
      </c>
      <c r="C52" s="85" t="s">
        <v>35</v>
      </c>
      <c r="D52" s="85">
        <v>65.819999999999993</v>
      </c>
      <c r="E52" s="86">
        <f t="shared" si="2"/>
        <v>708.48647999999991</v>
      </c>
      <c r="F52" s="85">
        <v>2</v>
      </c>
      <c r="G52" s="84"/>
      <c r="H52" s="157"/>
      <c r="I52" s="157"/>
      <c r="J52" s="157"/>
      <c r="K52" s="157"/>
      <c r="L52" s="157"/>
      <c r="M52" s="77"/>
    </row>
    <row r="53" spans="1:13">
      <c r="A53" s="10"/>
      <c r="B53" s="85">
        <v>6</v>
      </c>
      <c r="C53" s="85" t="s">
        <v>36</v>
      </c>
      <c r="D53" s="85">
        <v>50.75</v>
      </c>
      <c r="E53" s="86">
        <f t="shared" si="2"/>
        <v>546.27299999999991</v>
      </c>
      <c r="F53" s="85">
        <v>3</v>
      </c>
      <c r="G53" s="84"/>
    </row>
    <row r="54" spans="1:13">
      <c r="F54" s="77">
        <f>SUM(F48:F53)</f>
        <v>9</v>
      </c>
    </row>
    <row r="73" spans="2:7">
      <c r="B73" s="69">
        <v>1</v>
      </c>
      <c r="C73" s="69" t="s">
        <v>35</v>
      </c>
      <c r="D73" s="69">
        <v>65.7</v>
      </c>
      <c r="E73" s="87">
        <f>D73*10.764</f>
        <v>707.19479999999999</v>
      </c>
      <c r="F73" s="69">
        <v>3</v>
      </c>
      <c r="G73" s="69"/>
    </row>
    <row r="74" spans="2:7">
      <c r="B74" s="69">
        <v>2</v>
      </c>
      <c r="C74" s="69" t="s">
        <v>35</v>
      </c>
      <c r="D74" s="69">
        <v>65.53</v>
      </c>
      <c r="E74" s="87">
        <f t="shared" ref="E74:E78" si="3">D74*10.764</f>
        <v>705.36491999999998</v>
      </c>
      <c r="F74" s="69">
        <v>3</v>
      </c>
      <c r="G74" s="69"/>
    </row>
    <row r="75" spans="2:7">
      <c r="B75" s="69">
        <v>3</v>
      </c>
      <c r="C75" s="69" t="s">
        <v>38</v>
      </c>
      <c r="D75" s="69">
        <v>48.17</v>
      </c>
      <c r="E75" s="87">
        <f t="shared" si="3"/>
        <v>518.50188000000003</v>
      </c>
      <c r="F75" s="69">
        <v>1</v>
      </c>
      <c r="G75" s="69"/>
    </row>
    <row r="76" spans="2:7">
      <c r="B76" s="69">
        <v>4</v>
      </c>
      <c r="C76" s="69" t="s">
        <v>36</v>
      </c>
      <c r="D76" s="69">
        <v>66.02</v>
      </c>
      <c r="E76" s="87">
        <f t="shared" si="3"/>
        <v>710.63927999999987</v>
      </c>
      <c r="F76" s="69">
        <v>5</v>
      </c>
      <c r="G76" s="69"/>
    </row>
    <row r="77" spans="2:7">
      <c r="B77" s="69">
        <v>5</v>
      </c>
      <c r="C77" s="69" t="s">
        <v>36</v>
      </c>
      <c r="D77" s="69">
        <v>65.7</v>
      </c>
      <c r="E77" s="87">
        <f t="shared" si="3"/>
        <v>707.19479999999999</v>
      </c>
      <c r="F77" s="69">
        <v>2</v>
      </c>
      <c r="G77" s="69"/>
    </row>
    <row r="78" spans="2:7">
      <c r="B78" s="69">
        <v>6</v>
      </c>
      <c r="C78" s="69" t="s">
        <v>36</v>
      </c>
      <c r="D78" s="69">
        <v>65.53</v>
      </c>
      <c r="E78" s="87">
        <f t="shared" si="3"/>
        <v>705.36491999999998</v>
      </c>
      <c r="F78" s="69">
        <v>1</v>
      </c>
      <c r="G78" s="69"/>
    </row>
    <row r="79" spans="2:7">
      <c r="F79" s="77">
        <f>SUM(F73:F78)</f>
        <v>15</v>
      </c>
    </row>
    <row r="83" spans="8:13">
      <c r="H83" s="80"/>
      <c r="I83" s="81"/>
      <c r="J83" s="80"/>
      <c r="K83" s="82"/>
      <c r="L83" s="82"/>
      <c r="M83" s="82"/>
    </row>
    <row r="84" spans="8:13">
      <c r="H84" s="83"/>
      <c r="I84" s="83"/>
      <c r="J84" s="83"/>
      <c r="K84" s="74"/>
      <c r="L84" s="83"/>
      <c r="M84" s="83"/>
    </row>
    <row r="85" spans="8:13">
      <c r="H85" s="83"/>
      <c r="I85" s="83"/>
      <c r="J85" s="83"/>
      <c r="K85" s="74"/>
      <c r="L85" s="83"/>
      <c r="M85" s="83"/>
    </row>
    <row r="86" spans="8:13">
      <c r="H86" s="83"/>
      <c r="I86" s="83"/>
      <c r="J86" s="83"/>
      <c r="K86" s="74"/>
      <c r="L86" s="83"/>
      <c r="M86" s="83"/>
    </row>
    <row r="87" spans="8:13">
      <c r="H87" s="83"/>
      <c r="I87" s="83"/>
      <c r="J87" s="83"/>
      <c r="K87" s="74"/>
      <c r="L87" s="83"/>
      <c r="M87" s="83"/>
    </row>
    <row r="88" spans="8:13">
      <c r="H88" s="83"/>
      <c r="I88" s="83"/>
      <c r="J88" s="83"/>
      <c r="K88" s="74"/>
      <c r="L88" s="83"/>
      <c r="M88" s="83"/>
    </row>
    <row r="89" spans="8:13">
      <c r="H89" s="157"/>
      <c r="I89" s="157"/>
      <c r="J89" s="157"/>
      <c r="K89" s="157"/>
      <c r="L89" s="157"/>
      <c r="M89" s="77"/>
    </row>
    <row r="107" spans="8:27">
      <c r="H107" s="80"/>
      <c r="I107" s="81"/>
      <c r="J107" s="80"/>
      <c r="K107" s="82"/>
      <c r="L107" s="82"/>
      <c r="M107" s="82"/>
    </row>
    <row r="108" spans="8:27">
      <c r="H108" s="83"/>
      <c r="I108" s="83"/>
      <c r="J108" s="83"/>
      <c r="K108" s="74"/>
      <c r="L108" s="83"/>
      <c r="M108" s="83"/>
    </row>
    <row r="109" spans="8:27">
      <c r="H109" s="83"/>
      <c r="I109" s="83"/>
      <c r="J109" s="83"/>
      <c r="K109" s="74"/>
      <c r="L109" s="83"/>
      <c r="M109" s="83"/>
    </row>
    <row r="110" spans="8:27">
      <c r="H110" s="83"/>
      <c r="I110" s="83"/>
      <c r="J110" s="83"/>
      <c r="K110" s="74"/>
      <c r="L110" s="83"/>
      <c r="M110" s="83"/>
    </row>
    <row r="111" spans="8:27">
      <c r="H111" s="83"/>
      <c r="I111" s="83"/>
      <c r="J111" s="83"/>
      <c r="K111" s="74"/>
      <c r="L111" s="83"/>
      <c r="M111" s="83"/>
    </row>
    <row r="112" spans="8:27">
      <c r="H112" s="83"/>
      <c r="I112" s="83"/>
      <c r="J112" s="83"/>
      <c r="K112" s="74"/>
      <c r="L112" s="83"/>
      <c r="M112" s="83"/>
      <c r="AA112" s="77"/>
    </row>
    <row r="113" spans="8:13">
      <c r="H113" s="157"/>
      <c r="I113" s="157"/>
      <c r="J113" s="157"/>
      <c r="K113" s="157"/>
      <c r="L113" s="157"/>
      <c r="M113" s="77"/>
    </row>
    <row r="128" spans="8:13">
      <c r="H128" s="80"/>
      <c r="I128" s="81"/>
      <c r="J128" s="80"/>
      <c r="K128" s="82"/>
      <c r="L128" s="82"/>
      <c r="M128" s="82"/>
    </row>
    <row r="129" spans="8:13">
      <c r="H129" s="83"/>
      <c r="I129" s="83"/>
      <c r="J129" s="83"/>
      <c r="K129" s="74"/>
      <c r="L129" s="83"/>
      <c r="M129" s="83"/>
    </row>
    <row r="130" spans="8:13">
      <c r="H130" s="83"/>
      <c r="I130" s="83"/>
      <c r="J130" s="83"/>
      <c r="K130" s="74"/>
      <c r="L130" s="83"/>
      <c r="M130" s="83"/>
    </row>
    <row r="131" spans="8:13">
      <c r="H131" s="83"/>
      <c r="I131" s="83"/>
      <c r="J131" s="83"/>
      <c r="K131" s="74"/>
      <c r="L131" s="83"/>
      <c r="M131" s="83"/>
    </row>
    <row r="132" spans="8:13">
      <c r="H132" s="157"/>
      <c r="I132" s="157"/>
      <c r="J132" s="157"/>
      <c r="K132" s="157"/>
      <c r="L132" s="157"/>
      <c r="M132" s="77"/>
    </row>
    <row r="164" spans="8:13">
      <c r="H164" s="80"/>
      <c r="I164" s="81"/>
      <c r="J164" s="80"/>
      <c r="K164" s="82"/>
      <c r="L164" s="82"/>
      <c r="M164" s="82"/>
    </row>
    <row r="165" spans="8:13">
      <c r="H165" s="83"/>
      <c r="I165" s="83"/>
      <c r="J165" s="83"/>
      <c r="K165" s="74"/>
      <c r="L165" s="83"/>
      <c r="M165" s="83"/>
    </row>
    <row r="166" spans="8:13">
      <c r="H166" s="83"/>
      <c r="I166" s="83"/>
      <c r="J166" s="83"/>
      <c r="K166" s="74"/>
      <c r="L166" s="83"/>
      <c r="M166" s="83"/>
    </row>
    <row r="167" spans="8:13">
      <c r="H167" s="83"/>
      <c r="I167" s="83"/>
      <c r="J167" s="83"/>
      <c r="K167" s="74"/>
      <c r="L167" s="83"/>
      <c r="M167" s="83"/>
    </row>
    <row r="168" spans="8:13">
      <c r="H168" s="83"/>
      <c r="I168" s="83"/>
      <c r="J168" s="83"/>
      <c r="K168" s="74"/>
      <c r="L168" s="83"/>
      <c r="M168" s="83"/>
    </row>
    <row r="169" spans="8:13">
      <c r="H169" s="83"/>
      <c r="I169" s="83"/>
      <c r="J169" s="83"/>
      <c r="K169" s="74"/>
      <c r="L169" s="83"/>
      <c r="M169" s="83"/>
    </row>
    <row r="170" spans="8:13">
      <c r="H170" s="83"/>
      <c r="I170" s="83"/>
      <c r="J170" s="83"/>
      <c r="K170" s="74"/>
      <c r="L170" s="83"/>
      <c r="M170" s="83"/>
    </row>
    <row r="171" spans="8:13">
      <c r="H171" s="83"/>
      <c r="I171" s="83"/>
      <c r="J171" s="83"/>
      <c r="K171" s="74"/>
      <c r="L171" s="83"/>
      <c r="M171" s="83"/>
    </row>
    <row r="172" spans="8:13">
      <c r="H172" s="157"/>
      <c r="I172" s="157"/>
      <c r="J172" s="157"/>
      <c r="K172" s="157"/>
      <c r="L172" s="157"/>
      <c r="M172" s="77"/>
    </row>
  </sheetData>
  <mergeCells count="5">
    <mergeCell ref="H172:L172"/>
    <mergeCell ref="H52:L52"/>
    <mergeCell ref="H89:L89"/>
    <mergeCell ref="H113:L113"/>
    <mergeCell ref="H132:L13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04"/>
  <sheetViews>
    <sheetView zoomScale="115" zoomScaleNormal="115" workbookViewId="0">
      <selection activeCell="D9" sqref="D9"/>
    </sheetView>
  </sheetViews>
  <sheetFormatPr defaultRowHeight="15"/>
  <cols>
    <col min="1" max="1" width="9.42578125" style="55" bestFit="1" customWidth="1"/>
    <col min="2" max="2" width="5.85546875" style="56" customWidth="1"/>
    <col min="3" max="3" width="5.42578125" style="56" bestFit="1" customWidth="1"/>
    <col min="4" max="4" width="5.85546875" style="62" customWidth="1"/>
    <col min="5" max="5" width="5.28515625" style="56" bestFit="1" customWidth="1"/>
    <col min="6" max="6" width="5.28515625" style="56" customWidth="1"/>
    <col min="7" max="7" width="9.42578125" style="55" bestFit="1" customWidth="1"/>
    <col min="8" max="8" width="4.5703125" style="56" customWidth="1"/>
    <col min="9" max="9" width="6.85546875" style="56" customWidth="1"/>
    <col min="10" max="10" width="5.7109375" style="56" customWidth="1"/>
    <col min="11" max="11" width="5.85546875" style="56" customWidth="1"/>
    <col min="12" max="12" width="8.42578125" style="56" customWidth="1"/>
    <col min="13" max="13" width="9.42578125" style="55" bestFit="1" customWidth="1"/>
    <col min="14" max="14" width="5" style="56" customWidth="1"/>
    <col min="15" max="15" width="5.42578125" style="56" bestFit="1" customWidth="1"/>
    <col min="16" max="17" width="5.28515625" style="56" bestFit="1" customWidth="1"/>
    <col min="18" max="18" width="11.28515625" style="56" customWidth="1"/>
    <col min="19" max="19" width="14.5703125" style="57" customWidth="1"/>
    <col min="20" max="20" width="3.5703125" style="57" customWidth="1"/>
    <col min="21" max="21" width="8" style="57" customWidth="1"/>
    <col min="22" max="22" width="7.28515625" style="57" customWidth="1"/>
    <col min="23" max="23" width="6.7109375" style="57" customWidth="1"/>
    <col min="24" max="24" width="9.140625" style="56" customWidth="1"/>
    <col min="25" max="25" width="14.85546875" style="57" customWidth="1"/>
    <col min="26" max="26" width="4.42578125" style="57" customWidth="1"/>
    <col min="27" max="27" width="7" style="57" customWidth="1"/>
    <col min="28" max="28" width="5.5703125" style="57" customWidth="1"/>
    <col min="29" max="29" width="7" style="57" customWidth="1"/>
    <col min="30" max="30" width="10.140625" style="56" customWidth="1"/>
    <col min="31" max="31" width="14.7109375" style="57" customWidth="1"/>
    <col min="32" max="32" width="4.140625" style="57" customWidth="1"/>
    <col min="33" max="33" width="6.28515625" style="57" customWidth="1"/>
    <col min="34" max="34" width="5.85546875" style="57" customWidth="1"/>
    <col min="35" max="35" width="7" style="57" customWidth="1"/>
    <col min="36" max="36" width="9.140625" style="56"/>
    <col min="37" max="43" width="9.140625" style="57"/>
    <col min="44" max="16384" width="9.140625" style="58"/>
  </cols>
  <sheetData>
    <row r="1" spans="1:36">
      <c r="S1" s="55"/>
      <c r="T1" s="56"/>
      <c r="U1" s="56"/>
      <c r="V1" s="56"/>
      <c r="W1" s="56"/>
      <c r="Y1" s="55"/>
      <c r="Z1" s="56"/>
      <c r="AA1" s="56"/>
      <c r="AB1" s="56"/>
      <c r="AC1" s="56"/>
      <c r="AE1" s="55"/>
      <c r="AF1" s="56"/>
      <c r="AG1" s="56"/>
      <c r="AH1" s="56"/>
      <c r="AI1" s="56"/>
    </row>
    <row r="2" spans="1:36">
      <c r="A2" s="88" t="s">
        <v>40</v>
      </c>
      <c r="B2" s="55"/>
      <c r="G2" s="89" t="s">
        <v>41</v>
      </c>
      <c r="J2" s="60"/>
      <c r="M2" s="90" t="s">
        <v>42</v>
      </c>
      <c r="S2" s="61"/>
      <c r="T2" s="56"/>
      <c r="U2" s="56"/>
      <c r="V2" s="56"/>
      <c r="W2" s="56"/>
      <c r="Y2" s="55"/>
      <c r="Z2" s="56"/>
      <c r="AA2" s="56"/>
      <c r="AB2" s="60"/>
      <c r="AC2" s="56"/>
      <c r="AE2" s="61"/>
      <c r="AF2" s="56"/>
      <c r="AG2" s="56"/>
      <c r="AH2" s="56"/>
      <c r="AI2" s="56"/>
    </row>
    <row r="3" spans="1:36">
      <c r="G3" s="111" t="s">
        <v>43</v>
      </c>
      <c r="H3" s="15"/>
      <c r="I3" s="15"/>
      <c r="J3" s="15"/>
      <c r="K3" s="108"/>
      <c r="M3" s="61"/>
      <c r="N3" s="25"/>
      <c r="O3" s="25"/>
      <c r="Q3" s="62"/>
      <c r="R3" s="25"/>
      <c r="S3" s="25"/>
      <c r="T3" s="25"/>
      <c r="U3" s="25"/>
      <c r="V3" s="56"/>
      <c r="W3" s="62"/>
      <c r="X3" s="25"/>
      <c r="Y3" s="56"/>
      <c r="Z3" s="56"/>
      <c r="AA3" s="56"/>
      <c r="AB3" s="56"/>
      <c r="AC3" s="62"/>
      <c r="AE3" s="25"/>
      <c r="AF3" s="25"/>
      <c r="AG3" s="25"/>
      <c r="AH3" s="56"/>
      <c r="AI3" s="62"/>
      <c r="AJ3" s="25"/>
    </row>
    <row r="4" spans="1:36">
      <c r="G4" s="111" t="s">
        <v>44</v>
      </c>
      <c r="H4" s="15">
        <v>1</v>
      </c>
      <c r="I4" s="15" t="s">
        <v>24</v>
      </c>
      <c r="J4" s="15">
        <v>48.17</v>
      </c>
      <c r="K4" s="109">
        <f>J4*10.764</f>
        <v>518.50188000000003</v>
      </c>
      <c r="Q4" s="62"/>
      <c r="R4" s="25"/>
      <c r="S4" s="56"/>
      <c r="T4" s="56"/>
      <c r="U4" s="25"/>
      <c r="V4" s="56"/>
      <c r="W4" s="62"/>
      <c r="X4" s="25"/>
      <c r="Y4" s="56"/>
      <c r="Z4" s="56"/>
      <c r="AA4" s="56"/>
      <c r="AB4" s="56"/>
      <c r="AC4" s="62"/>
      <c r="AE4" s="56"/>
      <c r="AF4" s="56"/>
      <c r="AG4" s="56"/>
      <c r="AH4" s="56"/>
      <c r="AI4" s="62"/>
      <c r="AJ4" s="25"/>
    </row>
    <row r="5" spans="1:36">
      <c r="G5" s="111"/>
      <c r="H5" s="15">
        <v>2</v>
      </c>
      <c r="I5" s="15" t="s">
        <v>13</v>
      </c>
      <c r="J5" s="15">
        <v>66.02</v>
      </c>
      <c r="K5" s="109">
        <f t="shared" ref="K5:K6" si="0">J5*10.764</f>
        <v>710.63927999999987</v>
      </c>
      <c r="Q5" s="62"/>
      <c r="R5" s="25"/>
      <c r="S5" s="56"/>
      <c r="T5" s="56"/>
      <c r="U5" s="25"/>
      <c r="V5" s="56"/>
      <c r="W5" s="62"/>
      <c r="X5" s="25"/>
      <c r="Y5" s="56"/>
      <c r="Z5" s="56"/>
      <c r="AA5" s="56"/>
      <c r="AB5" s="56"/>
      <c r="AC5" s="62"/>
      <c r="AE5" s="56"/>
      <c r="AF5" s="56"/>
      <c r="AG5" s="56"/>
      <c r="AH5" s="56"/>
      <c r="AI5" s="62"/>
      <c r="AJ5" s="25"/>
    </row>
    <row r="6" spans="1:36">
      <c r="G6" s="111"/>
      <c r="H6" s="15">
        <v>3</v>
      </c>
      <c r="I6" s="15" t="s">
        <v>13</v>
      </c>
      <c r="J6" s="15">
        <v>65.7</v>
      </c>
      <c r="K6" s="109">
        <f t="shared" si="0"/>
        <v>707.19479999999999</v>
      </c>
      <c r="O6" s="25"/>
      <c r="Q6" s="62"/>
      <c r="R6" s="25"/>
      <c r="S6" s="56"/>
      <c r="T6" s="56"/>
      <c r="U6" s="25"/>
      <c r="V6" s="56"/>
      <c r="W6" s="62"/>
      <c r="X6" s="25"/>
      <c r="Y6" s="56"/>
      <c r="Z6" s="56"/>
      <c r="AA6" s="56"/>
      <c r="AB6" s="56"/>
      <c r="AC6" s="62"/>
      <c r="AE6" s="56"/>
      <c r="AF6" s="56"/>
      <c r="AG6" s="25"/>
      <c r="AH6" s="56"/>
      <c r="AI6" s="62"/>
      <c r="AJ6" s="25"/>
    </row>
    <row r="7" spans="1:36">
      <c r="A7" s="59"/>
      <c r="M7" s="61"/>
      <c r="N7" s="25"/>
      <c r="O7" s="25"/>
      <c r="Q7" s="62"/>
      <c r="R7" s="25"/>
      <c r="S7" s="61"/>
      <c r="T7" s="25"/>
      <c r="U7" s="25"/>
      <c r="V7" s="56"/>
      <c r="W7" s="62"/>
      <c r="X7" s="25"/>
      <c r="Y7" s="55"/>
      <c r="Z7" s="56"/>
      <c r="AA7" s="56"/>
      <c r="AB7" s="56"/>
      <c r="AC7" s="62"/>
      <c r="AE7" s="61"/>
      <c r="AF7" s="25"/>
      <c r="AG7" s="25"/>
      <c r="AH7" s="56"/>
      <c r="AI7" s="62"/>
      <c r="AJ7" s="25"/>
    </row>
    <row r="8" spans="1:36">
      <c r="A8" s="92" t="s">
        <v>45</v>
      </c>
      <c r="B8" s="15"/>
      <c r="C8" s="15"/>
      <c r="D8" s="93"/>
      <c r="E8" s="108"/>
      <c r="G8" s="111" t="s">
        <v>45</v>
      </c>
      <c r="H8" s="15"/>
      <c r="I8" s="15"/>
      <c r="J8" s="15"/>
      <c r="K8" s="110"/>
      <c r="M8" s="111" t="s">
        <v>45</v>
      </c>
      <c r="N8" s="15"/>
      <c r="O8" s="15"/>
      <c r="P8" s="15"/>
      <c r="Q8" s="92"/>
      <c r="R8" s="20"/>
      <c r="S8" s="61"/>
      <c r="T8" s="25"/>
      <c r="U8" s="25"/>
      <c r="V8" s="56"/>
      <c r="W8" s="62"/>
      <c r="X8" s="25"/>
      <c r="AE8" s="61"/>
      <c r="AF8" s="25"/>
      <c r="AG8" s="25"/>
      <c r="AH8" s="56"/>
      <c r="AI8" s="62"/>
      <c r="AJ8" s="25"/>
    </row>
    <row r="9" spans="1:36">
      <c r="A9" s="92" t="s">
        <v>44</v>
      </c>
      <c r="B9" s="15">
        <v>1</v>
      </c>
      <c r="C9" s="15" t="s">
        <v>12</v>
      </c>
      <c r="D9" s="93">
        <v>89.94</v>
      </c>
      <c r="E9" s="109">
        <f>D9*10.764</f>
        <v>968.11415999999997</v>
      </c>
      <c r="G9" s="111" t="s">
        <v>44</v>
      </c>
      <c r="H9" s="15">
        <v>1</v>
      </c>
      <c r="I9" s="15" t="s">
        <v>13</v>
      </c>
      <c r="J9" s="15">
        <v>65.53</v>
      </c>
      <c r="K9" s="109">
        <f>J9*10.764</f>
        <v>705.36491999999998</v>
      </c>
      <c r="M9" s="111" t="s">
        <v>44</v>
      </c>
      <c r="N9" s="15">
        <v>1</v>
      </c>
      <c r="O9" s="15" t="s">
        <v>47</v>
      </c>
      <c r="P9" s="15">
        <v>28.73</v>
      </c>
      <c r="Q9" s="20">
        <f>P9*10.764</f>
        <v>309.24971999999997</v>
      </c>
      <c r="R9" s="20"/>
      <c r="S9" s="61"/>
      <c r="T9" s="25"/>
      <c r="U9" s="25"/>
      <c r="V9" s="56"/>
      <c r="W9" s="62"/>
      <c r="X9" s="25"/>
      <c r="AE9" s="61"/>
      <c r="AF9" s="25"/>
      <c r="AG9" s="25"/>
      <c r="AH9" s="56"/>
      <c r="AI9" s="62"/>
    </row>
    <row r="10" spans="1:36">
      <c r="A10" s="92"/>
      <c r="B10" s="15">
        <v>2</v>
      </c>
      <c r="C10" s="15" t="s">
        <v>13</v>
      </c>
      <c r="D10" s="93">
        <v>61.39</v>
      </c>
      <c r="E10" s="109">
        <f t="shared" ref="E10" si="1">D10*10.764</f>
        <v>660.80196000000001</v>
      </c>
      <c r="G10" s="111"/>
      <c r="H10" s="15">
        <v>2</v>
      </c>
      <c r="I10" s="15" t="s">
        <v>13</v>
      </c>
      <c r="J10" s="15">
        <v>66.02</v>
      </c>
      <c r="K10" s="109">
        <f t="shared" ref="K10:K11" si="2">J10*10.764</f>
        <v>710.63927999999987</v>
      </c>
      <c r="M10" s="111"/>
      <c r="N10" s="15">
        <v>2</v>
      </c>
      <c r="O10" s="15" t="s">
        <v>47</v>
      </c>
      <c r="P10" s="15">
        <v>23.72</v>
      </c>
      <c r="Q10" s="20">
        <f t="shared" ref="Q10:Q11" si="3">P10*10.764</f>
        <v>255.32207999999997</v>
      </c>
      <c r="R10" s="20"/>
      <c r="S10" s="61"/>
      <c r="T10" s="25"/>
      <c r="U10" s="25"/>
      <c r="V10" s="56"/>
      <c r="W10" s="62"/>
      <c r="X10" s="25"/>
      <c r="AE10" s="61"/>
      <c r="AF10" s="25"/>
      <c r="AG10" s="25"/>
      <c r="AH10" s="56"/>
      <c r="AI10" s="62"/>
    </row>
    <row r="11" spans="1:36">
      <c r="A11" s="92"/>
      <c r="B11" s="15">
        <v>3</v>
      </c>
      <c r="C11" s="15" t="s">
        <v>24</v>
      </c>
      <c r="D11" s="93">
        <v>45.59</v>
      </c>
      <c r="E11" s="109">
        <v>490</v>
      </c>
      <c r="G11" s="111"/>
      <c r="H11" s="15">
        <v>3</v>
      </c>
      <c r="I11" s="15" t="s">
        <v>13</v>
      </c>
      <c r="J11" s="15">
        <v>65.7</v>
      </c>
      <c r="K11" s="109">
        <f t="shared" si="2"/>
        <v>707.19479999999999</v>
      </c>
      <c r="M11" s="111"/>
      <c r="N11" s="15">
        <v>3</v>
      </c>
      <c r="O11" s="15" t="s">
        <v>47</v>
      </c>
      <c r="P11" s="15">
        <v>23.46</v>
      </c>
      <c r="Q11" s="20">
        <f t="shared" si="3"/>
        <v>252.52343999999999</v>
      </c>
      <c r="R11" s="15"/>
    </row>
    <row r="12" spans="1:36">
      <c r="A12" s="59"/>
      <c r="G12" s="59"/>
      <c r="I12" s="55"/>
      <c r="J12" s="55"/>
      <c r="K12" s="61"/>
      <c r="M12" s="59"/>
      <c r="N12" s="25"/>
      <c r="O12" s="25"/>
      <c r="S12" s="59"/>
      <c r="Y12" s="59"/>
      <c r="AE12" s="59"/>
    </row>
    <row r="13" spans="1:36">
      <c r="A13" s="92" t="s">
        <v>48</v>
      </c>
      <c r="B13" s="15"/>
      <c r="C13" s="15"/>
      <c r="D13" s="93"/>
      <c r="E13" s="108"/>
      <c r="G13" s="111" t="s">
        <v>49</v>
      </c>
      <c r="H13" s="15"/>
      <c r="I13" s="15"/>
      <c r="J13" s="15"/>
      <c r="K13" s="110"/>
      <c r="M13" s="111" t="s">
        <v>48</v>
      </c>
      <c r="N13" s="15"/>
      <c r="O13" s="15"/>
      <c r="P13" s="15"/>
      <c r="Q13" s="15"/>
      <c r="R13" s="15"/>
      <c r="T13" s="25"/>
      <c r="U13" s="25"/>
      <c r="V13" s="56"/>
      <c r="W13" s="62"/>
      <c r="X13" s="25"/>
      <c r="AF13" s="25"/>
      <c r="AG13" s="25"/>
      <c r="AH13" s="56"/>
      <c r="AI13" s="62"/>
    </row>
    <row r="14" spans="1:36">
      <c r="A14" s="92" t="s">
        <v>44</v>
      </c>
      <c r="B14" s="15">
        <v>1</v>
      </c>
      <c r="C14" s="15" t="s">
        <v>12</v>
      </c>
      <c r="D14" s="93">
        <v>89.94</v>
      </c>
      <c r="E14" s="109">
        <f>D14*10.764</f>
        <v>968.11415999999997</v>
      </c>
      <c r="G14" s="111" t="s">
        <v>44</v>
      </c>
      <c r="H14" s="15">
        <v>1</v>
      </c>
      <c r="I14" s="15" t="s">
        <v>13</v>
      </c>
      <c r="J14" s="15">
        <v>65.53</v>
      </c>
      <c r="K14" s="109">
        <f>J14*10.764</f>
        <v>705.36491999999998</v>
      </c>
      <c r="M14" s="111" t="s">
        <v>46</v>
      </c>
      <c r="N14" s="15">
        <v>1</v>
      </c>
      <c r="O14" s="15" t="s">
        <v>12</v>
      </c>
      <c r="P14" s="15">
        <v>65.819999999999993</v>
      </c>
      <c r="Q14" s="20">
        <f>P14*10.764</f>
        <v>708.48647999999991</v>
      </c>
      <c r="R14" s="15"/>
      <c r="T14" s="25"/>
      <c r="U14" s="25"/>
      <c r="V14" s="56"/>
      <c r="W14" s="62"/>
      <c r="X14" s="25"/>
    </row>
    <row r="15" spans="1:36">
      <c r="A15" s="92"/>
      <c r="B15" s="15">
        <v>2</v>
      </c>
      <c r="C15" s="15" t="s">
        <v>13</v>
      </c>
      <c r="D15" s="93">
        <v>48.21</v>
      </c>
      <c r="E15" s="109">
        <v>518</v>
      </c>
      <c r="G15" s="111"/>
      <c r="H15" s="15">
        <v>2</v>
      </c>
      <c r="I15" s="15" t="s">
        <v>13</v>
      </c>
      <c r="J15" s="15">
        <v>66.02</v>
      </c>
      <c r="K15" s="109">
        <f t="shared" ref="K15:K16" si="4">J15*10.764</f>
        <v>710.63927999999987</v>
      </c>
      <c r="M15" s="111"/>
      <c r="N15" s="15">
        <v>2</v>
      </c>
      <c r="O15" s="15" t="s">
        <v>24</v>
      </c>
      <c r="P15" s="15">
        <v>50.75</v>
      </c>
      <c r="Q15" s="20">
        <f t="shared" ref="Q15" si="5">P15*10.764</f>
        <v>546.27299999999991</v>
      </c>
      <c r="R15" s="15"/>
      <c r="T15" s="25"/>
      <c r="U15" s="25"/>
      <c r="V15" s="56"/>
      <c r="W15" s="62"/>
      <c r="X15" s="25"/>
    </row>
    <row r="16" spans="1:36">
      <c r="A16" s="92"/>
      <c r="B16" s="15">
        <v>3</v>
      </c>
      <c r="C16" s="15" t="s">
        <v>13</v>
      </c>
      <c r="D16" s="93">
        <v>66.06</v>
      </c>
      <c r="E16" s="109">
        <f t="shared" ref="E16" si="6">D16*10.764</f>
        <v>711.06984</v>
      </c>
      <c r="G16" s="111"/>
      <c r="H16" s="15">
        <v>3</v>
      </c>
      <c r="I16" s="15" t="s">
        <v>13</v>
      </c>
      <c r="J16" s="15">
        <v>65.7</v>
      </c>
      <c r="K16" s="109">
        <f t="shared" si="4"/>
        <v>707.19479999999999</v>
      </c>
      <c r="M16" s="111"/>
      <c r="N16" s="15"/>
      <c r="O16" s="15"/>
      <c r="P16" s="15"/>
      <c r="Q16" s="15"/>
      <c r="R16" s="15"/>
    </row>
    <row r="17" spans="1:36">
      <c r="A17" s="59"/>
      <c r="G17" s="59"/>
      <c r="M17" s="59"/>
      <c r="S17" s="59"/>
      <c r="Y17" s="59"/>
      <c r="AE17" s="59"/>
    </row>
    <row r="18" spans="1:36">
      <c r="A18" s="92" t="s">
        <v>50</v>
      </c>
      <c r="B18" s="15"/>
      <c r="C18" s="15"/>
      <c r="D18" s="93"/>
      <c r="E18" s="108"/>
      <c r="G18" s="111" t="s">
        <v>50</v>
      </c>
      <c r="H18" s="15"/>
      <c r="I18" s="15"/>
      <c r="J18" s="15"/>
      <c r="K18" s="110"/>
      <c r="M18" s="111" t="s">
        <v>50</v>
      </c>
      <c r="N18" s="15"/>
      <c r="O18" s="15"/>
      <c r="P18" s="15"/>
      <c r="Q18" s="15"/>
      <c r="R18" s="20"/>
      <c r="S18" s="56"/>
      <c r="T18" s="25"/>
      <c r="U18" s="25"/>
      <c r="V18" s="56"/>
      <c r="W18" s="62"/>
      <c r="X18" s="25"/>
      <c r="Y18" s="56"/>
      <c r="Z18" s="56"/>
      <c r="AA18" s="56"/>
      <c r="AB18" s="56"/>
      <c r="AC18" s="62"/>
      <c r="AE18" s="56"/>
      <c r="AF18" s="25"/>
      <c r="AG18" s="25"/>
      <c r="AH18" s="56"/>
      <c r="AI18" s="62"/>
      <c r="AJ18" s="25"/>
    </row>
    <row r="19" spans="1:36">
      <c r="A19" s="92" t="s">
        <v>44</v>
      </c>
      <c r="B19" s="15">
        <v>1</v>
      </c>
      <c r="C19" s="15" t="s">
        <v>12</v>
      </c>
      <c r="D19" s="93">
        <v>89.94</v>
      </c>
      <c r="E19" s="109">
        <f>D19*10.764</f>
        <v>968.11415999999997</v>
      </c>
      <c r="G19" s="111" t="s">
        <v>44</v>
      </c>
      <c r="H19" s="15">
        <v>1</v>
      </c>
      <c r="I19" s="15" t="s">
        <v>13</v>
      </c>
      <c r="J19" s="15">
        <v>65.53</v>
      </c>
      <c r="K19" s="109">
        <f>J19*10.764</f>
        <v>705.36491999999998</v>
      </c>
      <c r="M19" s="111" t="s">
        <v>46</v>
      </c>
      <c r="N19" s="15">
        <v>1</v>
      </c>
      <c r="O19" s="15" t="s">
        <v>12</v>
      </c>
      <c r="P19" s="15">
        <v>65.819999999999993</v>
      </c>
      <c r="Q19" s="20">
        <f>P19*10.764</f>
        <v>708.48647999999991</v>
      </c>
      <c r="R19" s="20"/>
      <c r="T19" s="56"/>
      <c r="U19" s="25"/>
      <c r="V19" s="56"/>
      <c r="W19" s="62"/>
      <c r="X19" s="25"/>
      <c r="Z19" s="56"/>
      <c r="AA19" s="56"/>
      <c r="AB19" s="56"/>
      <c r="AC19" s="62"/>
      <c r="AF19" s="56"/>
      <c r="AG19" s="56"/>
      <c r="AH19" s="56"/>
      <c r="AI19" s="62"/>
      <c r="AJ19" s="25"/>
    </row>
    <row r="20" spans="1:36">
      <c r="A20" s="92"/>
      <c r="B20" s="15">
        <v>2</v>
      </c>
      <c r="C20" s="15" t="s">
        <v>13</v>
      </c>
      <c r="D20" s="93">
        <v>48.21</v>
      </c>
      <c r="E20" s="109">
        <v>518</v>
      </c>
      <c r="G20" s="111"/>
      <c r="H20" s="15">
        <v>2</v>
      </c>
      <c r="I20" s="15" t="s">
        <v>13</v>
      </c>
      <c r="J20" s="15">
        <v>66.02</v>
      </c>
      <c r="K20" s="109">
        <f t="shared" ref="K20:K21" si="7">J20*10.764</f>
        <v>710.63927999999987</v>
      </c>
      <c r="M20" s="111"/>
      <c r="N20" s="15">
        <v>2</v>
      </c>
      <c r="O20" s="15" t="s">
        <v>24</v>
      </c>
      <c r="P20" s="15">
        <v>50.75</v>
      </c>
      <c r="Q20" s="20">
        <f t="shared" ref="Q20" si="8">P20*10.764</f>
        <v>546.27299999999991</v>
      </c>
      <c r="R20" s="20"/>
      <c r="T20" s="56"/>
      <c r="U20" s="25"/>
      <c r="V20" s="56"/>
      <c r="W20" s="62"/>
      <c r="X20" s="25"/>
      <c r="Z20" s="56"/>
      <c r="AA20" s="56"/>
      <c r="AB20" s="56"/>
      <c r="AC20" s="62"/>
      <c r="AF20" s="56"/>
      <c r="AG20" s="56"/>
      <c r="AH20" s="56"/>
      <c r="AI20" s="62"/>
      <c r="AJ20" s="25"/>
    </row>
    <row r="21" spans="1:36">
      <c r="A21" s="92"/>
      <c r="B21" s="15">
        <v>3</v>
      </c>
      <c r="C21" s="15" t="s">
        <v>13</v>
      </c>
      <c r="D21" s="93">
        <v>66.06</v>
      </c>
      <c r="E21" s="109">
        <f t="shared" ref="E21" si="9">D21*10.764</f>
        <v>711.06984</v>
      </c>
      <c r="G21" s="111"/>
      <c r="H21" s="15">
        <v>3</v>
      </c>
      <c r="I21" s="15" t="s">
        <v>13</v>
      </c>
      <c r="J21" s="15">
        <v>65.7</v>
      </c>
      <c r="K21" s="109">
        <f t="shared" si="7"/>
        <v>707.19479999999999</v>
      </c>
      <c r="M21" s="111"/>
      <c r="N21" s="15"/>
      <c r="O21" s="95"/>
      <c r="P21" s="95"/>
      <c r="Q21" s="95"/>
      <c r="R21" s="94"/>
      <c r="T21" s="56"/>
      <c r="U21" s="25"/>
      <c r="V21" s="56"/>
      <c r="W21" s="62"/>
      <c r="X21" s="25"/>
      <c r="Z21" s="56"/>
      <c r="AA21" s="56"/>
      <c r="AB21" s="56"/>
      <c r="AC21" s="62"/>
      <c r="AF21" s="56"/>
      <c r="AG21" s="25"/>
      <c r="AH21" s="56"/>
      <c r="AI21" s="62"/>
      <c r="AJ21" s="25"/>
    </row>
    <row r="22" spans="1:36">
      <c r="B22" s="55"/>
      <c r="C22" s="64"/>
      <c r="D22" s="91"/>
      <c r="E22" s="64"/>
      <c r="N22" s="25"/>
      <c r="O22" s="25"/>
      <c r="Q22" s="62"/>
      <c r="R22" s="25"/>
      <c r="T22" s="61"/>
      <c r="U22" s="63"/>
      <c r="V22" s="63"/>
      <c r="W22" s="63"/>
      <c r="X22" s="25"/>
      <c r="Z22" s="56"/>
      <c r="AA22" s="56"/>
      <c r="AB22" s="56"/>
      <c r="AC22" s="62"/>
      <c r="AF22" s="25"/>
      <c r="AG22" s="25"/>
      <c r="AH22" s="56"/>
      <c r="AI22" s="62"/>
      <c r="AJ22" s="25"/>
    </row>
    <row r="23" spans="1:36">
      <c r="A23" s="92" t="s">
        <v>51</v>
      </c>
      <c r="B23" s="15"/>
      <c r="C23" s="15"/>
      <c r="D23" s="93"/>
      <c r="E23" s="108"/>
      <c r="G23" s="111" t="s">
        <v>51</v>
      </c>
      <c r="H23" s="15"/>
      <c r="I23" s="15"/>
      <c r="J23" s="15"/>
      <c r="K23" s="110"/>
      <c r="M23" s="111" t="s">
        <v>51</v>
      </c>
      <c r="N23" s="15"/>
      <c r="O23" s="15"/>
      <c r="P23" s="15"/>
      <c r="Q23" s="15"/>
      <c r="R23" s="20"/>
      <c r="T23" s="25"/>
      <c r="U23" s="25"/>
      <c r="V23" s="56"/>
      <c r="W23" s="62"/>
      <c r="X23" s="25"/>
      <c r="AF23" s="25"/>
      <c r="AG23" s="25"/>
      <c r="AH23" s="56"/>
      <c r="AI23" s="62"/>
      <c r="AJ23" s="25"/>
    </row>
    <row r="24" spans="1:36">
      <c r="A24" s="92" t="s">
        <v>44</v>
      </c>
      <c r="B24" s="15">
        <v>1</v>
      </c>
      <c r="C24" s="15" t="s">
        <v>12</v>
      </c>
      <c r="D24" s="93">
        <v>89.94</v>
      </c>
      <c r="E24" s="109">
        <f>D24*10.764</f>
        <v>968.11415999999997</v>
      </c>
      <c r="G24" s="111" t="s">
        <v>44</v>
      </c>
      <c r="H24" s="15">
        <v>1</v>
      </c>
      <c r="I24" s="15" t="s">
        <v>13</v>
      </c>
      <c r="J24" s="15">
        <v>65.53</v>
      </c>
      <c r="K24" s="109">
        <f>J24*10.764</f>
        <v>705.36491999999998</v>
      </c>
      <c r="M24" s="111" t="s">
        <v>46</v>
      </c>
      <c r="N24" s="15">
        <v>1</v>
      </c>
      <c r="O24" s="15" t="s">
        <v>12</v>
      </c>
      <c r="P24" s="15">
        <v>65.819999999999993</v>
      </c>
      <c r="Q24" s="20">
        <f>P24*10.764</f>
        <v>708.48647999999991</v>
      </c>
      <c r="R24" s="20"/>
      <c r="T24" s="25"/>
      <c r="U24" s="25"/>
      <c r="V24" s="56"/>
      <c r="W24" s="62"/>
      <c r="X24" s="25"/>
    </row>
    <row r="25" spans="1:36">
      <c r="A25" s="92"/>
      <c r="B25" s="15">
        <v>2</v>
      </c>
      <c r="C25" s="15" t="s">
        <v>13</v>
      </c>
      <c r="D25" s="93">
        <v>50.22</v>
      </c>
      <c r="E25" s="109">
        <v>540</v>
      </c>
      <c r="G25" s="111"/>
      <c r="H25" s="15">
        <v>2</v>
      </c>
      <c r="I25" s="15" t="s">
        <v>13</v>
      </c>
      <c r="J25" s="15">
        <v>66.02</v>
      </c>
      <c r="K25" s="109">
        <f t="shared" ref="K25:K26" si="10">J25*10.764</f>
        <v>710.63927999999987</v>
      </c>
      <c r="M25" s="111"/>
      <c r="N25" s="15">
        <v>2</v>
      </c>
      <c r="O25" s="15" t="s">
        <v>24</v>
      </c>
      <c r="P25" s="15">
        <v>50.75</v>
      </c>
      <c r="Q25" s="20">
        <f t="shared" ref="Q25" si="11">P25*10.764</f>
        <v>546.27299999999991</v>
      </c>
      <c r="R25" s="20"/>
      <c r="T25" s="25"/>
      <c r="U25" s="25"/>
      <c r="V25" s="56"/>
      <c r="W25" s="62"/>
      <c r="X25" s="25"/>
    </row>
    <row r="26" spans="1:36">
      <c r="A26" s="92"/>
      <c r="B26" s="15">
        <v>3</v>
      </c>
      <c r="C26" s="15" t="s">
        <v>13</v>
      </c>
      <c r="D26" s="93">
        <v>66.06</v>
      </c>
      <c r="E26" s="109">
        <f t="shared" ref="E26" si="12">D26*10.764</f>
        <v>711.06984</v>
      </c>
      <c r="G26" s="111"/>
      <c r="H26" s="15">
        <v>3</v>
      </c>
      <c r="I26" s="15" t="s">
        <v>13</v>
      </c>
      <c r="J26" s="15">
        <v>65.7</v>
      </c>
      <c r="K26" s="109">
        <f t="shared" si="10"/>
        <v>707.19479999999999</v>
      </c>
      <c r="M26" s="111"/>
      <c r="N26" s="15"/>
      <c r="O26" s="15"/>
      <c r="P26" s="15"/>
      <c r="Q26" s="15"/>
      <c r="R26" s="15"/>
    </row>
    <row r="27" spans="1:36">
      <c r="E27" s="25"/>
      <c r="K27" s="25"/>
    </row>
    <row r="28" spans="1:36">
      <c r="A28" s="104" t="s">
        <v>52</v>
      </c>
      <c r="B28" s="123"/>
      <c r="C28" s="123"/>
      <c r="D28" s="124"/>
      <c r="E28" s="125"/>
      <c r="F28" s="126"/>
      <c r="G28" s="127" t="s">
        <v>52</v>
      </c>
      <c r="H28" s="123"/>
      <c r="I28" s="123"/>
      <c r="J28" s="123"/>
      <c r="K28" s="128"/>
      <c r="L28" s="126"/>
      <c r="M28" s="127" t="s">
        <v>52</v>
      </c>
      <c r="N28" s="123"/>
      <c r="O28" s="123"/>
      <c r="P28" s="123"/>
      <c r="Q28" s="123"/>
      <c r="R28" s="123"/>
    </row>
    <row r="29" spans="1:36">
      <c r="A29" s="104" t="s">
        <v>44</v>
      </c>
      <c r="B29" s="123">
        <v>1</v>
      </c>
      <c r="C29" s="123" t="s">
        <v>12</v>
      </c>
      <c r="D29" s="124">
        <v>89.94</v>
      </c>
      <c r="E29" s="129">
        <f>D29*10.764</f>
        <v>968.11415999999997</v>
      </c>
      <c r="F29" s="126"/>
      <c r="G29" s="127" t="s">
        <v>44</v>
      </c>
      <c r="H29" s="123">
        <v>1</v>
      </c>
      <c r="I29" s="123" t="s">
        <v>13</v>
      </c>
      <c r="J29" s="123">
        <f>K29/10.764</f>
        <v>114.92010405053884</v>
      </c>
      <c r="K29" s="130">
        <v>1237</v>
      </c>
      <c r="L29" s="126"/>
      <c r="M29" s="127" t="s">
        <v>46</v>
      </c>
      <c r="N29" s="123">
        <v>1</v>
      </c>
      <c r="O29" s="123" t="s">
        <v>12</v>
      </c>
      <c r="P29" s="123">
        <v>65.819999999999993</v>
      </c>
      <c r="Q29" s="131">
        <f>P29*10.764</f>
        <v>708.48647999999991</v>
      </c>
      <c r="R29" s="123"/>
    </row>
    <row r="30" spans="1:36">
      <c r="A30" s="104"/>
      <c r="B30" s="123">
        <v>2</v>
      </c>
      <c r="C30" s="123" t="s">
        <v>13</v>
      </c>
      <c r="D30" s="124">
        <f>E30/10.764</f>
        <v>57.599405425492385</v>
      </c>
      <c r="E30" s="129">
        <v>620</v>
      </c>
      <c r="F30" s="126"/>
      <c r="G30" s="127"/>
      <c r="H30" s="123">
        <v>2</v>
      </c>
      <c r="I30" s="123" t="s">
        <v>13</v>
      </c>
      <c r="J30" s="123">
        <f>K30/10.764</f>
        <v>85.377183203270164</v>
      </c>
      <c r="K30" s="130">
        <v>919</v>
      </c>
      <c r="L30" s="126"/>
      <c r="M30" s="127"/>
      <c r="N30" s="123">
        <v>2</v>
      </c>
      <c r="O30" s="123" t="s">
        <v>24</v>
      </c>
      <c r="P30" s="123">
        <v>50.75</v>
      </c>
      <c r="Q30" s="131">
        <f t="shared" ref="Q30" si="13">P30*10.764</f>
        <v>546.27299999999991</v>
      </c>
      <c r="R30" s="123"/>
    </row>
    <row r="31" spans="1:36">
      <c r="A31" s="104"/>
      <c r="B31" s="123">
        <v>3</v>
      </c>
      <c r="C31" s="123" t="s">
        <v>13</v>
      </c>
      <c r="D31" s="124">
        <v>66.06</v>
      </c>
      <c r="E31" s="129">
        <f t="shared" ref="E31" si="14">D31*10.764</f>
        <v>711.06984</v>
      </c>
      <c r="F31" s="126"/>
      <c r="G31" s="132"/>
      <c r="H31" s="126"/>
      <c r="I31" s="132"/>
      <c r="J31" s="126"/>
      <c r="K31" s="132"/>
      <c r="L31" s="126"/>
      <c r="M31" s="133"/>
      <c r="N31" s="29"/>
      <c r="O31" s="29"/>
      <c r="P31" s="126"/>
      <c r="Q31" s="126"/>
      <c r="R31" s="126"/>
    </row>
    <row r="32" spans="1:36">
      <c r="A32" s="132"/>
      <c r="B32" s="126"/>
      <c r="C32" s="126"/>
      <c r="D32" s="134"/>
      <c r="E32" s="126"/>
      <c r="F32" s="126"/>
      <c r="G32" s="132"/>
      <c r="H32" s="126"/>
      <c r="I32" s="126"/>
      <c r="J32" s="126"/>
      <c r="K32" s="126"/>
      <c r="L32" s="126"/>
      <c r="M32" s="132"/>
      <c r="N32" s="126"/>
      <c r="O32" s="126"/>
      <c r="P32" s="126"/>
      <c r="Q32" s="126"/>
      <c r="R32" s="126"/>
    </row>
    <row r="33" spans="1:18">
      <c r="A33" s="104" t="s">
        <v>53</v>
      </c>
      <c r="B33" s="123"/>
      <c r="C33" s="123"/>
      <c r="D33" s="124"/>
      <c r="E33" s="125"/>
      <c r="F33" s="126"/>
      <c r="G33" s="127" t="s">
        <v>53</v>
      </c>
      <c r="H33" s="123"/>
      <c r="I33" s="123"/>
      <c r="J33" s="123"/>
      <c r="K33" s="128"/>
      <c r="L33" s="126"/>
      <c r="M33" s="127" t="s">
        <v>53</v>
      </c>
      <c r="N33" s="123"/>
      <c r="O33" s="123"/>
      <c r="P33" s="123"/>
      <c r="Q33" s="123"/>
      <c r="R33" s="123"/>
    </row>
    <row r="34" spans="1:18">
      <c r="A34" s="104" t="s">
        <v>44</v>
      </c>
      <c r="B34" s="123">
        <v>1</v>
      </c>
      <c r="C34" s="123" t="s">
        <v>12</v>
      </c>
      <c r="D34" s="124">
        <f>E34/10.764</f>
        <v>104.97956150130064</v>
      </c>
      <c r="E34" s="129">
        <v>1130</v>
      </c>
      <c r="F34" s="126"/>
      <c r="G34" s="127" t="s">
        <v>44</v>
      </c>
      <c r="H34" s="123">
        <v>1</v>
      </c>
      <c r="I34" s="123" t="s">
        <v>13</v>
      </c>
      <c r="J34" s="123">
        <f t="shared" ref="J34:J36" si="15">K34/10.764</f>
        <v>65.496098104793759</v>
      </c>
      <c r="K34" s="135">
        <v>705</v>
      </c>
      <c r="L34" s="126"/>
      <c r="M34" s="127" t="s">
        <v>46</v>
      </c>
      <c r="N34" s="123">
        <v>1</v>
      </c>
      <c r="O34" s="123" t="s">
        <v>12</v>
      </c>
      <c r="P34" s="123">
        <f>Q34/10.764</f>
        <v>66.982534373838732</v>
      </c>
      <c r="Q34" s="131">
        <v>721</v>
      </c>
      <c r="R34" s="123"/>
    </row>
    <row r="35" spans="1:18">
      <c r="A35" s="104"/>
      <c r="B35" s="123">
        <v>2</v>
      </c>
      <c r="C35" s="123" t="s">
        <v>13</v>
      </c>
      <c r="D35" s="124">
        <f>E35/10.764</f>
        <v>42.827945001858048</v>
      </c>
      <c r="E35" s="129">
        <v>461</v>
      </c>
      <c r="F35" s="126"/>
      <c r="G35" s="127"/>
      <c r="H35" s="123">
        <v>2</v>
      </c>
      <c r="I35" s="123" t="s">
        <v>13</v>
      </c>
      <c r="J35" s="123">
        <f t="shared" si="15"/>
        <v>48.773690078037909</v>
      </c>
      <c r="K35" s="135">
        <v>525</v>
      </c>
      <c r="L35" s="126"/>
      <c r="M35" s="127"/>
      <c r="N35" s="123">
        <v>2</v>
      </c>
      <c r="O35" s="123" t="s">
        <v>24</v>
      </c>
      <c r="P35" s="123">
        <f>Q35/10.764</f>
        <v>50.724637681159422</v>
      </c>
      <c r="Q35" s="131">
        <v>546</v>
      </c>
      <c r="R35" s="123"/>
    </row>
    <row r="36" spans="1:18">
      <c r="A36" s="104"/>
      <c r="B36" s="123">
        <v>3</v>
      </c>
      <c r="C36" s="123" t="s">
        <v>13</v>
      </c>
      <c r="D36" s="124">
        <f>E36/10.764</f>
        <v>66.053511705685622</v>
      </c>
      <c r="E36" s="129">
        <v>711</v>
      </c>
      <c r="F36" s="126"/>
      <c r="G36" s="127"/>
      <c r="H36" s="123">
        <v>3</v>
      </c>
      <c r="I36" s="123" t="s">
        <v>13</v>
      </c>
      <c r="J36" s="123">
        <f t="shared" si="15"/>
        <v>85.377183203270164</v>
      </c>
      <c r="K36" s="130">
        <v>919</v>
      </c>
      <c r="L36" s="126"/>
      <c r="M36" s="127"/>
      <c r="N36" s="123"/>
      <c r="O36" s="123"/>
      <c r="P36" s="123"/>
      <c r="Q36" s="123"/>
      <c r="R36" s="123"/>
    </row>
    <row r="37" spans="1:18">
      <c r="A37" s="132"/>
      <c r="B37" s="126"/>
      <c r="C37" s="126"/>
      <c r="D37" s="134"/>
      <c r="E37" s="126"/>
      <c r="F37" s="126"/>
      <c r="G37" s="132"/>
      <c r="H37" s="126"/>
      <c r="I37" s="132"/>
      <c r="J37" s="132"/>
      <c r="K37" s="132"/>
      <c r="L37" s="126"/>
      <c r="M37" s="133"/>
      <c r="N37" s="29"/>
      <c r="O37" s="29"/>
      <c r="P37" s="126"/>
      <c r="Q37" s="126"/>
      <c r="R37" s="126"/>
    </row>
    <row r="38" spans="1:18">
      <c r="A38" s="104" t="s">
        <v>54</v>
      </c>
      <c r="B38" s="123"/>
      <c r="C38" s="123"/>
      <c r="D38" s="124"/>
      <c r="E38" s="125"/>
      <c r="F38" s="126"/>
      <c r="G38" s="127" t="s">
        <v>54</v>
      </c>
      <c r="H38" s="123"/>
      <c r="I38" s="123"/>
      <c r="J38" s="123"/>
      <c r="K38" s="128"/>
      <c r="L38" s="126"/>
      <c r="M38" s="127" t="s">
        <v>54</v>
      </c>
      <c r="N38" s="123"/>
      <c r="O38" s="123"/>
      <c r="P38" s="123"/>
      <c r="Q38" s="123"/>
      <c r="R38" s="123"/>
    </row>
    <row r="39" spans="1:18">
      <c r="A39" s="104" t="s">
        <v>44</v>
      </c>
      <c r="B39" s="123">
        <v>1</v>
      </c>
      <c r="C39" s="123" t="s">
        <v>12</v>
      </c>
      <c r="D39" s="124">
        <v>89.94</v>
      </c>
      <c r="E39" s="129">
        <f>D39*10.764</f>
        <v>968.11415999999997</v>
      </c>
      <c r="F39" s="126"/>
      <c r="G39" s="127" t="s">
        <v>44</v>
      </c>
      <c r="H39" s="123">
        <v>1</v>
      </c>
      <c r="I39" s="123" t="s">
        <v>13</v>
      </c>
      <c r="J39" s="123">
        <f t="shared" ref="J39:J41" si="16">K39/10.764</f>
        <v>65.496098104793759</v>
      </c>
      <c r="K39" s="135">
        <v>705</v>
      </c>
      <c r="L39" s="126"/>
      <c r="M39" s="127" t="s">
        <v>46</v>
      </c>
      <c r="N39" s="123">
        <v>1</v>
      </c>
      <c r="O39" s="123" t="s">
        <v>12</v>
      </c>
      <c r="P39" s="123">
        <f>Q39/10.764</f>
        <v>66.982534373838732</v>
      </c>
      <c r="Q39" s="131">
        <v>721</v>
      </c>
      <c r="R39" s="123"/>
    </row>
    <row r="40" spans="1:18">
      <c r="A40" s="104"/>
      <c r="B40" s="123">
        <v>2</v>
      </c>
      <c r="C40" s="123" t="s">
        <v>13</v>
      </c>
      <c r="D40" s="124">
        <f>E40/10.764</f>
        <v>57.599405425492385</v>
      </c>
      <c r="E40" s="129">
        <v>620</v>
      </c>
      <c r="F40" s="126"/>
      <c r="G40" s="127"/>
      <c r="H40" s="123">
        <v>2</v>
      </c>
      <c r="I40" s="123" t="s">
        <v>13</v>
      </c>
      <c r="J40" s="123">
        <f t="shared" si="16"/>
        <v>48.773690078037909</v>
      </c>
      <c r="K40" s="135">
        <v>525</v>
      </c>
      <c r="L40" s="126"/>
      <c r="M40" s="127"/>
      <c r="N40" s="123">
        <v>2</v>
      </c>
      <c r="O40" s="123" t="s">
        <v>24</v>
      </c>
      <c r="P40" s="123">
        <f>Q40/10.764</f>
        <v>50.724637681159422</v>
      </c>
      <c r="Q40" s="131">
        <v>546</v>
      </c>
      <c r="R40" s="123"/>
    </row>
    <row r="41" spans="1:18">
      <c r="A41" s="104"/>
      <c r="B41" s="123">
        <v>3</v>
      </c>
      <c r="C41" s="123" t="s">
        <v>13</v>
      </c>
      <c r="D41" s="124">
        <f>E41/10.764</f>
        <v>66.053511705685622</v>
      </c>
      <c r="E41" s="129">
        <v>711</v>
      </c>
      <c r="F41" s="126"/>
      <c r="G41" s="127"/>
      <c r="H41" s="123">
        <v>3</v>
      </c>
      <c r="I41" s="123" t="s">
        <v>13</v>
      </c>
      <c r="J41" s="123">
        <f t="shared" si="16"/>
        <v>85.377183203270164</v>
      </c>
      <c r="K41" s="130">
        <v>919</v>
      </c>
      <c r="L41" s="126"/>
      <c r="M41" s="127"/>
      <c r="N41" s="123"/>
      <c r="O41" s="123"/>
      <c r="P41" s="123"/>
      <c r="Q41" s="123"/>
      <c r="R41" s="123"/>
    </row>
    <row r="42" spans="1:18">
      <c r="A42" s="132"/>
      <c r="B42" s="126"/>
      <c r="C42" s="126"/>
      <c r="D42" s="134"/>
      <c r="E42" s="126"/>
      <c r="F42" s="126"/>
      <c r="G42" s="132"/>
      <c r="H42" s="126"/>
      <c r="I42" s="132"/>
      <c r="J42" s="132"/>
      <c r="K42" s="132"/>
      <c r="L42" s="126"/>
      <c r="M42" s="133"/>
      <c r="N42" s="29"/>
      <c r="O42" s="29"/>
      <c r="P42" s="126"/>
      <c r="Q42" s="126"/>
      <c r="R42" s="126"/>
    </row>
    <row r="43" spans="1:18">
      <c r="A43" s="104" t="s">
        <v>55</v>
      </c>
      <c r="B43" s="123"/>
      <c r="C43" s="123"/>
      <c r="D43" s="124"/>
      <c r="E43" s="125"/>
      <c r="F43" s="126"/>
      <c r="G43" s="127" t="s">
        <v>55</v>
      </c>
      <c r="H43" s="123"/>
      <c r="I43" s="123"/>
      <c r="J43" s="123"/>
      <c r="K43" s="128"/>
      <c r="L43" s="126"/>
      <c r="M43" s="127" t="s">
        <v>55</v>
      </c>
      <c r="N43" s="123"/>
      <c r="O43" s="123"/>
      <c r="P43" s="123"/>
      <c r="Q43" s="123"/>
      <c r="R43" s="123"/>
    </row>
    <row r="44" spans="1:18">
      <c r="A44" s="104" t="s">
        <v>44</v>
      </c>
      <c r="B44" s="123">
        <v>1</v>
      </c>
      <c r="C44" s="123" t="s">
        <v>12</v>
      </c>
      <c r="D44" s="124">
        <v>89.94</v>
      </c>
      <c r="E44" s="129">
        <f>D44*10.764</f>
        <v>968.11415999999997</v>
      </c>
      <c r="F44" s="126"/>
      <c r="G44" s="127" t="s">
        <v>44</v>
      </c>
      <c r="H44" s="123">
        <v>1</v>
      </c>
      <c r="I44" s="123" t="s">
        <v>13</v>
      </c>
      <c r="J44" s="123">
        <f t="shared" ref="J44:J46" si="17">K44/10.764</f>
        <v>67.261241174284663</v>
      </c>
      <c r="K44" s="135">
        <v>724</v>
      </c>
      <c r="L44" s="126"/>
      <c r="M44" s="127" t="s">
        <v>46</v>
      </c>
      <c r="N44" s="123">
        <v>1</v>
      </c>
      <c r="O44" s="123" t="s">
        <v>12</v>
      </c>
      <c r="P44" s="123">
        <f>Q44/10.764</f>
        <v>66.982534373838732</v>
      </c>
      <c r="Q44" s="131">
        <v>721</v>
      </c>
      <c r="R44" s="123"/>
    </row>
    <row r="45" spans="1:18">
      <c r="A45" s="104"/>
      <c r="B45" s="123">
        <v>2</v>
      </c>
      <c r="C45" s="123" t="s">
        <v>13</v>
      </c>
      <c r="D45" s="124">
        <f>E45/10.764</f>
        <v>57.599405425492385</v>
      </c>
      <c r="E45" s="129">
        <v>620</v>
      </c>
      <c r="F45" s="126"/>
      <c r="G45" s="127"/>
      <c r="H45" s="123">
        <v>2</v>
      </c>
      <c r="I45" s="123" t="s">
        <v>13</v>
      </c>
      <c r="J45" s="123">
        <f t="shared" si="17"/>
        <v>46.915644741731704</v>
      </c>
      <c r="K45" s="135">
        <v>505</v>
      </c>
      <c r="L45" s="126"/>
      <c r="M45" s="127"/>
      <c r="N45" s="123">
        <v>2</v>
      </c>
      <c r="O45" s="123" t="s">
        <v>24</v>
      </c>
      <c r="P45" s="123">
        <f>Q45/10.764</f>
        <v>50.724637681159422</v>
      </c>
      <c r="Q45" s="131">
        <v>546</v>
      </c>
      <c r="R45" s="123"/>
    </row>
    <row r="46" spans="1:18">
      <c r="A46" s="104"/>
      <c r="B46" s="123">
        <v>3</v>
      </c>
      <c r="C46" s="123" t="s">
        <v>13</v>
      </c>
      <c r="D46" s="124">
        <f>E46/10.764</f>
        <v>66.053511705685622</v>
      </c>
      <c r="E46" s="129">
        <v>711</v>
      </c>
      <c r="F46" s="126"/>
      <c r="G46" s="127"/>
      <c r="H46" s="123">
        <v>3</v>
      </c>
      <c r="I46" s="123" t="s">
        <v>13</v>
      </c>
      <c r="J46" s="123">
        <f t="shared" si="17"/>
        <v>85.470085470085479</v>
      </c>
      <c r="K46" s="130">
        <v>920</v>
      </c>
      <c r="L46" s="126"/>
      <c r="M46" s="127"/>
      <c r="N46" s="123"/>
      <c r="O46" s="123"/>
      <c r="P46" s="123"/>
      <c r="Q46" s="123"/>
      <c r="R46" s="123"/>
    </row>
    <row r="47" spans="1:18">
      <c r="A47" s="132"/>
      <c r="B47" s="126"/>
      <c r="C47" s="126"/>
      <c r="D47" s="134"/>
      <c r="E47" s="126"/>
      <c r="F47" s="126"/>
      <c r="G47" s="132"/>
      <c r="H47" s="126"/>
      <c r="I47" s="126"/>
      <c r="J47" s="126"/>
      <c r="K47" s="126"/>
      <c r="L47" s="126"/>
      <c r="M47" s="132"/>
      <c r="N47" s="126"/>
      <c r="O47" s="126"/>
      <c r="P47" s="126"/>
      <c r="Q47" s="126"/>
      <c r="R47" s="126"/>
    </row>
    <row r="48" spans="1:18">
      <c r="A48" s="104" t="s">
        <v>56</v>
      </c>
      <c r="B48" s="123"/>
      <c r="C48" s="123"/>
      <c r="D48" s="124"/>
      <c r="E48" s="125"/>
      <c r="F48" s="126"/>
      <c r="G48" s="127" t="s">
        <v>56</v>
      </c>
      <c r="H48" s="123"/>
      <c r="I48" s="123"/>
      <c r="J48" s="123"/>
      <c r="K48" s="128"/>
      <c r="L48" s="126"/>
      <c r="M48" s="127" t="s">
        <v>56</v>
      </c>
      <c r="N48" s="123"/>
      <c r="O48" s="123"/>
      <c r="P48" s="123"/>
      <c r="Q48" s="123"/>
      <c r="R48" s="123"/>
    </row>
    <row r="49" spans="1:18">
      <c r="A49" s="104" t="s">
        <v>44</v>
      </c>
      <c r="B49" s="123">
        <v>1</v>
      </c>
      <c r="C49" s="123" t="s">
        <v>12</v>
      </c>
      <c r="D49" s="124">
        <v>89.94</v>
      </c>
      <c r="E49" s="129">
        <f>D49*10.764</f>
        <v>968.11415999999997</v>
      </c>
      <c r="F49" s="126"/>
      <c r="G49" s="127" t="s">
        <v>44</v>
      </c>
      <c r="H49" s="123">
        <v>1</v>
      </c>
      <c r="I49" s="123" t="s">
        <v>13</v>
      </c>
      <c r="J49" s="123">
        <v>65.53</v>
      </c>
      <c r="K49" s="129">
        <v>917</v>
      </c>
      <c r="L49" s="126"/>
      <c r="M49" s="127" t="s">
        <v>46</v>
      </c>
      <c r="N49" s="123">
        <v>1</v>
      </c>
      <c r="O49" s="123" t="s">
        <v>12</v>
      </c>
      <c r="P49" s="123">
        <f>Q49/10.764</f>
        <v>66.982534373838732</v>
      </c>
      <c r="Q49" s="131">
        <v>721</v>
      </c>
      <c r="R49" s="123"/>
    </row>
    <row r="50" spans="1:18">
      <c r="A50" s="104"/>
      <c r="B50" s="123">
        <v>2</v>
      </c>
      <c r="C50" s="123" t="s">
        <v>13</v>
      </c>
      <c r="D50" s="124">
        <f>E50/10.764</f>
        <v>57.599405425492385</v>
      </c>
      <c r="E50" s="129">
        <v>620</v>
      </c>
      <c r="F50" s="126"/>
      <c r="G50" s="127"/>
      <c r="H50" s="123">
        <v>2</v>
      </c>
      <c r="I50" s="123" t="s">
        <v>13</v>
      </c>
      <c r="J50" s="123">
        <v>66.02</v>
      </c>
      <c r="K50" s="129">
        <v>315</v>
      </c>
      <c r="L50" s="126"/>
      <c r="M50" s="127"/>
      <c r="N50" s="123">
        <v>2</v>
      </c>
      <c r="O50" s="123" t="s">
        <v>24</v>
      </c>
      <c r="P50" s="123">
        <f>Q50/10.764</f>
        <v>50.724637681159422</v>
      </c>
      <c r="Q50" s="131">
        <v>546</v>
      </c>
      <c r="R50" s="123"/>
    </row>
    <row r="51" spans="1:18">
      <c r="A51" s="104"/>
      <c r="B51" s="123">
        <v>3</v>
      </c>
      <c r="C51" s="123" t="s">
        <v>13</v>
      </c>
      <c r="D51" s="124">
        <f>E51/10.764</f>
        <v>66.053511705685622</v>
      </c>
      <c r="E51" s="129">
        <v>711</v>
      </c>
      <c r="F51" s="126"/>
      <c r="G51" s="127"/>
      <c r="H51" s="123">
        <v>3</v>
      </c>
      <c r="I51" s="123" t="s">
        <v>13</v>
      </c>
      <c r="J51" s="123">
        <v>65.7</v>
      </c>
      <c r="K51" s="129">
        <v>920</v>
      </c>
      <c r="L51" s="126"/>
      <c r="M51" s="127"/>
      <c r="N51" s="123"/>
      <c r="O51" s="123"/>
      <c r="P51" s="123"/>
      <c r="Q51" s="123"/>
      <c r="R51" s="123"/>
    </row>
    <row r="52" spans="1:18">
      <c r="A52" s="158" t="s">
        <v>57</v>
      </c>
      <c r="B52" s="158"/>
      <c r="C52" s="158"/>
      <c r="D52" s="158"/>
      <c r="E52" s="136">
        <f>SUM(E9:E51)</f>
        <v>20230.994599999998</v>
      </c>
      <c r="F52" s="137"/>
      <c r="G52" s="158" t="s">
        <v>57</v>
      </c>
      <c r="H52" s="158"/>
      <c r="I52" s="158"/>
      <c r="J52" s="158"/>
      <c r="K52" s="136">
        <f>SUM(K4:K51)</f>
        <v>21184.131959999999</v>
      </c>
      <c r="L52" s="137"/>
      <c r="M52" s="158" t="s">
        <v>57</v>
      </c>
      <c r="N52" s="158"/>
      <c r="O52" s="158"/>
      <c r="P52" s="158"/>
      <c r="Q52" s="138">
        <f>SUM(Q9:Q51)</f>
        <v>10904.133159999998</v>
      </c>
      <c r="R52" s="139"/>
    </row>
    <row r="104" spans="2:2">
      <c r="B104" s="60"/>
    </row>
  </sheetData>
  <mergeCells count="3">
    <mergeCell ref="A52:D52"/>
    <mergeCell ref="G52:J52"/>
    <mergeCell ref="M52:P52"/>
  </mergeCells>
  <phoneticPr fontId="1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R21"/>
  <sheetViews>
    <sheetView topLeftCell="B1" zoomScale="115" zoomScaleNormal="115" workbookViewId="0">
      <selection activeCell="F14" sqref="F14"/>
    </sheetView>
  </sheetViews>
  <sheetFormatPr defaultRowHeight="16.5"/>
  <cols>
    <col min="1" max="1" width="9.140625" style="38"/>
    <col min="2" max="2" width="5.7109375" style="38" bestFit="1" customWidth="1"/>
    <col min="3" max="4" width="9.140625" style="38"/>
    <col min="5" max="5" width="9.85546875" style="38" bestFit="1" customWidth="1"/>
    <col min="6" max="6" width="11.42578125" style="38" bestFit="1" customWidth="1"/>
    <col min="7" max="7" width="12.28515625" style="38" bestFit="1" customWidth="1"/>
    <col min="8" max="8" width="9.85546875" style="38" bestFit="1" customWidth="1"/>
    <col min="9" max="9" width="11.28515625" style="38" bestFit="1" customWidth="1"/>
    <col min="10" max="10" width="9.85546875" style="38" bestFit="1" customWidth="1"/>
    <col min="11" max="11" width="12.28515625" style="38" bestFit="1" customWidth="1"/>
    <col min="12" max="12" width="9.85546875" style="38" bestFit="1" customWidth="1"/>
    <col min="13" max="13" width="20" style="38" customWidth="1"/>
    <col min="14" max="14" width="9.140625" style="38"/>
    <col min="15" max="15" width="14.42578125" style="38" customWidth="1"/>
    <col min="16" max="16" width="9.140625" style="38"/>
    <col min="17" max="17" width="15.5703125" style="38" customWidth="1"/>
    <col min="18" max="18" width="14.5703125" style="38" customWidth="1"/>
    <col min="19" max="16384" width="9.140625" style="38"/>
  </cols>
  <sheetData>
    <row r="2" spans="2:18" s="43" customFormat="1">
      <c r="B2" s="46" t="s">
        <v>15</v>
      </c>
      <c r="C2" s="46" t="s">
        <v>19</v>
      </c>
      <c r="D2" s="46" t="s">
        <v>16</v>
      </c>
      <c r="E2" s="46" t="s">
        <v>17</v>
      </c>
      <c r="F2" s="46" t="s">
        <v>18</v>
      </c>
      <c r="G2" s="46" t="s">
        <v>8</v>
      </c>
      <c r="H2" s="46" t="s">
        <v>20</v>
      </c>
      <c r="I2" s="46"/>
      <c r="J2" s="46"/>
      <c r="K2" s="46" t="s">
        <v>21</v>
      </c>
      <c r="L2" s="46" t="s">
        <v>22</v>
      </c>
    </row>
    <row r="3" spans="2:18">
      <c r="B3" s="47">
        <v>1</v>
      </c>
      <c r="C3" s="47">
        <v>38.96</v>
      </c>
      <c r="D3" s="47">
        <v>13.18</v>
      </c>
      <c r="E3" s="47">
        <f>C3+D3</f>
        <v>52.14</v>
      </c>
      <c r="F3" s="48">
        <f>E3*10.764</f>
        <v>561.23496</v>
      </c>
      <c r="G3" s="49">
        <v>5525000</v>
      </c>
      <c r="H3" s="44">
        <f>G3/F3</f>
        <v>9844.3617981317493</v>
      </c>
      <c r="I3" s="49">
        <v>386800</v>
      </c>
      <c r="J3" s="49">
        <v>30000</v>
      </c>
      <c r="K3" s="44">
        <f>G3+I3+J3</f>
        <v>5941800</v>
      </c>
      <c r="L3" s="44">
        <f>K3/F3</f>
        <v>10587.009761473162</v>
      </c>
    </row>
    <row r="4" spans="2:18">
      <c r="B4" s="47">
        <v>2</v>
      </c>
      <c r="C4" s="47">
        <v>28.96</v>
      </c>
      <c r="D4" s="47">
        <v>10.53</v>
      </c>
      <c r="E4" s="47">
        <f t="shared" ref="E4:E9" si="0">C4+D4</f>
        <v>39.49</v>
      </c>
      <c r="F4" s="48">
        <f t="shared" ref="F4:F9" si="1">E4*10.764</f>
        <v>425.07035999999999</v>
      </c>
      <c r="G4" s="49">
        <v>4228000</v>
      </c>
      <c r="H4" s="44">
        <f t="shared" ref="H4:H9" si="2">G4/F4</f>
        <v>9946.5886071190671</v>
      </c>
      <c r="I4" s="49">
        <v>296000</v>
      </c>
      <c r="J4" s="49">
        <v>30000</v>
      </c>
      <c r="K4" s="44">
        <f t="shared" ref="K4:K9" si="3">G4+I4+J4</f>
        <v>4554000</v>
      </c>
      <c r="L4" s="44">
        <f t="shared" ref="L4:L9" si="4">K4/F4</f>
        <v>10713.520462824084</v>
      </c>
    </row>
    <row r="5" spans="2:18">
      <c r="B5" s="47">
        <v>3</v>
      </c>
      <c r="C5" s="47">
        <v>45.24</v>
      </c>
      <c r="D5" s="47">
        <v>14.93</v>
      </c>
      <c r="E5" s="47">
        <f t="shared" si="0"/>
        <v>60.17</v>
      </c>
      <c r="F5" s="48">
        <f t="shared" si="1"/>
        <v>647.66988000000003</v>
      </c>
      <c r="G5" s="49">
        <v>6666000</v>
      </c>
      <c r="H5" s="44">
        <f t="shared" si="2"/>
        <v>10292.280382098361</v>
      </c>
      <c r="I5" s="49">
        <v>466700</v>
      </c>
      <c r="J5" s="49">
        <v>30000</v>
      </c>
      <c r="K5" s="44">
        <f t="shared" si="3"/>
        <v>7162700</v>
      </c>
      <c r="L5" s="44">
        <f t="shared" si="4"/>
        <v>11059.183422270617</v>
      </c>
      <c r="M5" s="40"/>
      <c r="O5" s="40"/>
      <c r="Q5" s="41"/>
      <c r="R5" s="42"/>
    </row>
    <row r="6" spans="2:18">
      <c r="B6" s="47">
        <v>4</v>
      </c>
      <c r="C6" s="47">
        <v>38.96</v>
      </c>
      <c r="D6" s="47">
        <v>13.18</v>
      </c>
      <c r="E6" s="47">
        <f t="shared" si="0"/>
        <v>52.14</v>
      </c>
      <c r="F6" s="48">
        <f t="shared" si="1"/>
        <v>561.23496</v>
      </c>
      <c r="G6" s="49">
        <v>5768000</v>
      </c>
      <c r="H6" s="44">
        <f t="shared" si="2"/>
        <v>10277.335538755462</v>
      </c>
      <c r="I6" s="49">
        <v>403800</v>
      </c>
      <c r="J6" s="49">
        <v>30000</v>
      </c>
      <c r="K6" s="44">
        <f t="shared" si="3"/>
        <v>6201800</v>
      </c>
      <c r="L6" s="44">
        <f t="shared" si="4"/>
        <v>11050.273846091128</v>
      </c>
      <c r="M6" s="40"/>
      <c r="O6" s="40"/>
      <c r="Q6" s="41"/>
      <c r="R6" s="42"/>
    </row>
    <row r="7" spans="2:18">
      <c r="B7" s="47">
        <v>5</v>
      </c>
      <c r="C7" s="47">
        <v>45.24</v>
      </c>
      <c r="D7" s="47">
        <v>14.93</v>
      </c>
      <c r="E7" s="47">
        <f t="shared" si="0"/>
        <v>60.17</v>
      </c>
      <c r="F7" s="48">
        <f t="shared" si="1"/>
        <v>647.66988000000003</v>
      </c>
      <c r="G7" s="49">
        <v>6691000</v>
      </c>
      <c r="H7" s="44">
        <f t="shared" si="2"/>
        <v>10330.880293522372</v>
      </c>
      <c r="I7" s="49">
        <v>468400</v>
      </c>
      <c r="J7" s="49">
        <v>30000</v>
      </c>
      <c r="K7" s="44">
        <f t="shared" si="3"/>
        <v>7189400</v>
      </c>
      <c r="L7" s="44">
        <f t="shared" si="4"/>
        <v>11100.408127671461</v>
      </c>
      <c r="M7" s="40"/>
      <c r="O7" s="40"/>
      <c r="Q7" s="41"/>
      <c r="R7" s="42"/>
    </row>
    <row r="8" spans="2:18">
      <c r="B8" s="47">
        <v>6</v>
      </c>
      <c r="C8" s="47">
        <v>43.5</v>
      </c>
      <c r="D8" s="47">
        <v>14.36</v>
      </c>
      <c r="E8" s="47">
        <f t="shared" si="0"/>
        <v>57.86</v>
      </c>
      <c r="F8" s="48">
        <f t="shared" si="1"/>
        <v>622.80503999999996</v>
      </c>
      <c r="G8" s="49">
        <v>4975000</v>
      </c>
      <c r="H8" s="44">
        <f t="shared" si="2"/>
        <v>7988.0535327716689</v>
      </c>
      <c r="I8" s="49">
        <v>348300</v>
      </c>
      <c r="J8" s="49">
        <v>30000</v>
      </c>
      <c r="K8" s="44">
        <f t="shared" si="3"/>
        <v>5353300</v>
      </c>
      <c r="L8" s="44">
        <f t="shared" si="4"/>
        <v>8595.4667290425277</v>
      </c>
      <c r="M8" s="40"/>
      <c r="O8" s="40"/>
      <c r="Q8" s="41"/>
      <c r="R8" s="42"/>
    </row>
    <row r="9" spans="2:18">
      <c r="B9" s="47">
        <v>7</v>
      </c>
      <c r="C9" s="47">
        <v>49.9</v>
      </c>
      <c r="D9" s="47">
        <v>16.43</v>
      </c>
      <c r="E9" s="47">
        <f t="shared" si="0"/>
        <v>66.33</v>
      </c>
      <c r="F9" s="48">
        <f t="shared" si="1"/>
        <v>713.97611999999992</v>
      </c>
      <c r="G9" s="49">
        <v>6000000</v>
      </c>
      <c r="H9" s="44">
        <f t="shared" si="2"/>
        <v>8403.6424075359846</v>
      </c>
      <c r="I9" s="49">
        <v>420000</v>
      </c>
      <c r="J9" s="49">
        <v>30000</v>
      </c>
      <c r="K9" s="44">
        <f t="shared" si="3"/>
        <v>6450000</v>
      </c>
      <c r="L9" s="44">
        <f t="shared" si="4"/>
        <v>9033.9155881011829</v>
      </c>
      <c r="M9" s="40"/>
      <c r="O9" s="40"/>
      <c r="Q9" s="41"/>
      <c r="R9" s="42"/>
    </row>
    <row r="10" spans="2:18">
      <c r="G10" s="39"/>
      <c r="H10" s="45">
        <f>AVERAGE(H3:H9)</f>
        <v>9583.3060799906671</v>
      </c>
      <c r="I10" s="159" t="s">
        <v>23</v>
      </c>
      <c r="J10" s="159"/>
      <c r="K10" s="159"/>
      <c r="L10" s="45">
        <f>AVERAGE(L3:L9)</f>
        <v>10305.682562496309</v>
      </c>
    </row>
    <row r="11" spans="2:18">
      <c r="G11" s="39"/>
    </row>
    <row r="12" spans="2:18">
      <c r="G12" s="39"/>
    </row>
    <row r="13" spans="2:18">
      <c r="G13" s="39"/>
    </row>
    <row r="14" spans="2:18">
      <c r="G14" s="39"/>
    </row>
    <row r="15" spans="2:18">
      <c r="G15" s="39"/>
    </row>
    <row r="16" spans="2:18">
      <c r="G16" s="39"/>
    </row>
    <row r="17" spans="7:7">
      <c r="G17" s="39"/>
    </row>
    <row r="18" spans="7:7">
      <c r="G18" s="39"/>
    </row>
    <row r="19" spans="7:7">
      <c r="G19" s="39"/>
    </row>
    <row r="20" spans="7:7">
      <c r="G20" s="39"/>
    </row>
    <row r="21" spans="7:7">
      <c r="G21" s="39"/>
    </row>
  </sheetData>
  <mergeCells count="1">
    <mergeCell ref="I10:K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4DA3-BF2F-4E78-BA1F-46DEFC1AD53E}">
  <dimension ref="A1:Q19"/>
  <sheetViews>
    <sheetView zoomScale="130" zoomScaleNormal="130" workbookViewId="0">
      <selection activeCell="E19" sqref="E19:F19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9.140625" style="34" customWidth="1"/>
    <col min="6" max="6" width="7" style="19" customWidth="1"/>
    <col min="7" max="7" width="7.140625" style="96" customWidth="1"/>
    <col min="8" max="8" width="13.85546875" style="96" customWidth="1"/>
    <col min="9" max="9" width="14.42578125" style="96" customWidth="1"/>
    <col min="10" max="10" width="8.85546875" style="185" customWidth="1"/>
    <col min="11" max="11" width="11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62.25" customHeight="1">
      <c r="A2" s="16" t="s">
        <v>1</v>
      </c>
      <c r="B2" s="16" t="s">
        <v>0</v>
      </c>
      <c r="C2" s="17" t="s">
        <v>2</v>
      </c>
      <c r="D2" s="17" t="s">
        <v>62</v>
      </c>
      <c r="E2" s="17" t="s">
        <v>63</v>
      </c>
      <c r="F2" s="17" t="s">
        <v>11</v>
      </c>
      <c r="G2" s="195" t="s">
        <v>65</v>
      </c>
      <c r="H2" s="112" t="s">
        <v>66</v>
      </c>
      <c r="I2" s="196" t="s">
        <v>67</v>
      </c>
      <c r="J2" s="197" t="s">
        <v>68</v>
      </c>
      <c r="K2" s="198" t="s">
        <v>69</v>
      </c>
      <c r="L2" s="112" t="s">
        <v>60</v>
      </c>
    </row>
    <row r="3" spans="1:17">
      <c r="A3" s="13">
        <v>1</v>
      </c>
      <c r="B3" s="21">
        <v>202</v>
      </c>
      <c r="C3" s="14">
        <v>2</v>
      </c>
      <c r="D3" s="18" t="s">
        <v>13</v>
      </c>
      <c r="E3" s="15">
        <v>661</v>
      </c>
      <c r="F3" s="14">
        <f t="shared" ref="F3:F18" si="0">E3*1.1</f>
        <v>727.1</v>
      </c>
      <c r="G3" s="164">
        <v>27500</v>
      </c>
      <c r="H3" s="166">
        <f t="shared" ref="H3:H18" si="1">E3*G3</f>
        <v>18177500</v>
      </c>
      <c r="I3" s="167">
        <f t="shared" ref="I3:I18" si="2">ROUND(H3*1.08,0)</f>
        <v>19631700</v>
      </c>
      <c r="J3" s="168">
        <f t="shared" ref="J3:J18" si="3">MROUND((I3*0.025/12),500)</f>
        <v>41000</v>
      </c>
      <c r="K3" s="169">
        <f t="shared" ref="K3:K18" si="4">F3*3000</f>
        <v>2181300</v>
      </c>
      <c r="L3" s="113" t="s">
        <v>70</v>
      </c>
      <c r="M3" s="7"/>
      <c r="N3" s="8"/>
      <c r="P3" s="3"/>
      <c r="Q3" s="3"/>
    </row>
    <row r="4" spans="1:17" ht="17.25" customHeight="1">
      <c r="A4" s="13">
        <v>2</v>
      </c>
      <c r="B4" s="18">
        <v>303</v>
      </c>
      <c r="C4" s="14">
        <v>3</v>
      </c>
      <c r="D4" s="15" t="s">
        <v>13</v>
      </c>
      <c r="E4" s="15">
        <v>711</v>
      </c>
      <c r="F4" s="14">
        <f t="shared" si="0"/>
        <v>782.1</v>
      </c>
      <c r="G4" s="164">
        <f>G3</f>
        <v>27500</v>
      </c>
      <c r="H4" s="166">
        <f t="shared" si="1"/>
        <v>19552500</v>
      </c>
      <c r="I4" s="167">
        <f t="shared" si="2"/>
        <v>21116700</v>
      </c>
      <c r="J4" s="168">
        <f t="shared" si="3"/>
        <v>44000</v>
      </c>
      <c r="K4" s="169">
        <f t="shared" si="4"/>
        <v>2346300</v>
      </c>
      <c r="L4" s="113" t="s">
        <v>70</v>
      </c>
      <c r="Q4" s="10"/>
    </row>
    <row r="5" spans="1:17" ht="16.5">
      <c r="A5" s="13">
        <v>3</v>
      </c>
      <c r="B5" s="18">
        <v>403</v>
      </c>
      <c r="C5" s="18">
        <v>4</v>
      </c>
      <c r="D5" s="15" t="s">
        <v>13</v>
      </c>
      <c r="E5" s="15">
        <v>711</v>
      </c>
      <c r="F5" s="14">
        <f t="shared" si="0"/>
        <v>782.1</v>
      </c>
      <c r="G5" s="164">
        <f>G4</f>
        <v>27500</v>
      </c>
      <c r="H5" s="166">
        <f t="shared" si="1"/>
        <v>19552500</v>
      </c>
      <c r="I5" s="167">
        <f t="shared" si="2"/>
        <v>21116700</v>
      </c>
      <c r="J5" s="168">
        <f t="shared" si="3"/>
        <v>44000</v>
      </c>
      <c r="K5" s="169">
        <f t="shared" si="4"/>
        <v>2346300</v>
      </c>
      <c r="L5" s="113" t="s">
        <v>70</v>
      </c>
      <c r="Q5" s="10"/>
    </row>
    <row r="6" spans="1:17" s="101" customFormat="1">
      <c r="A6" s="149" t="s">
        <v>3</v>
      </c>
      <c r="B6" s="150"/>
      <c r="C6" s="150"/>
      <c r="D6" s="151"/>
      <c r="E6" s="92">
        <f>SUM(E3:E5)</f>
        <v>2083</v>
      </c>
      <c r="F6" s="100">
        <f>SUM(F3:F5)</f>
        <v>2291.3000000000002</v>
      </c>
      <c r="G6" s="199"/>
      <c r="H6" s="186">
        <f>SUM(H3:H5)</f>
        <v>57282500</v>
      </c>
      <c r="I6" s="187">
        <f>SUM(I3:I5)</f>
        <v>61865100</v>
      </c>
      <c r="J6" s="188"/>
      <c r="K6" s="189">
        <f>SUM(K3:K5)</f>
        <v>6873900</v>
      </c>
      <c r="L6" s="114"/>
      <c r="P6" s="102"/>
    </row>
    <row r="7" spans="1:17" s="101" customFormat="1">
      <c r="A7" s="98"/>
      <c r="B7" s="99"/>
      <c r="C7" s="99"/>
      <c r="D7" s="99"/>
      <c r="E7" s="115"/>
      <c r="F7" s="116"/>
      <c r="G7" s="200"/>
      <c r="H7" s="201"/>
      <c r="I7" s="202"/>
      <c r="J7" s="203"/>
      <c r="K7" s="204"/>
      <c r="P7" s="102"/>
    </row>
    <row r="8" spans="1:17" s="101" customFormat="1">
      <c r="A8" s="98"/>
      <c r="B8" s="99"/>
      <c r="C8" s="99"/>
      <c r="D8" s="99"/>
      <c r="E8" s="115"/>
      <c r="F8" s="116"/>
      <c r="G8" s="200"/>
      <c r="H8" s="201"/>
      <c r="I8" s="202"/>
      <c r="J8" s="203"/>
      <c r="K8" s="204"/>
      <c r="P8" s="102"/>
    </row>
    <row r="9" spans="1:17" s="101" customFormat="1">
      <c r="A9" s="98"/>
      <c r="B9" s="99"/>
      <c r="C9" s="99"/>
      <c r="D9" s="99"/>
      <c r="E9" s="115"/>
      <c r="F9" s="116"/>
      <c r="G9" s="200"/>
      <c r="H9" s="201"/>
      <c r="I9" s="202"/>
      <c r="J9" s="203"/>
      <c r="K9" s="204"/>
      <c r="P9" s="102"/>
    </row>
    <row r="10" spans="1:17" ht="26.25" customHeight="1">
      <c r="A10" s="146" t="s">
        <v>58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8"/>
    </row>
    <row r="11" spans="1:17" ht="44.25" customHeight="1">
      <c r="A11" s="117" t="s">
        <v>1</v>
      </c>
      <c r="B11" s="117" t="s">
        <v>0</v>
      </c>
      <c r="C11" s="117" t="s">
        <v>2</v>
      </c>
      <c r="D11" s="117" t="s">
        <v>62</v>
      </c>
      <c r="E11" s="117" t="s">
        <v>64</v>
      </c>
      <c r="F11" s="117" t="s">
        <v>11</v>
      </c>
      <c r="G11" s="112" t="s">
        <v>65</v>
      </c>
      <c r="H11" s="112" t="s">
        <v>66</v>
      </c>
      <c r="I11" s="162" t="s">
        <v>67</v>
      </c>
      <c r="J11" s="163" t="s">
        <v>68</v>
      </c>
      <c r="K11" s="112" t="s">
        <v>69</v>
      </c>
      <c r="L11" s="112" t="s">
        <v>60</v>
      </c>
    </row>
    <row r="12" spans="1:17">
      <c r="A12" s="13">
        <v>4</v>
      </c>
      <c r="B12" s="18">
        <v>602</v>
      </c>
      <c r="C12" s="18">
        <v>6</v>
      </c>
      <c r="D12" s="15" t="s">
        <v>13</v>
      </c>
      <c r="E12" s="15">
        <v>620</v>
      </c>
      <c r="F12" s="14">
        <f t="shared" si="0"/>
        <v>682</v>
      </c>
      <c r="G12" s="164">
        <f>G5+500</f>
        <v>28000</v>
      </c>
      <c r="H12" s="166">
        <f t="shared" si="1"/>
        <v>17360000</v>
      </c>
      <c r="I12" s="167">
        <f t="shared" si="2"/>
        <v>18748800</v>
      </c>
      <c r="J12" s="168">
        <f t="shared" si="3"/>
        <v>39000</v>
      </c>
      <c r="K12" s="169">
        <f t="shared" si="4"/>
        <v>2046000</v>
      </c>
      <c r="L12" s="113" t="s">
        <v>70</v>
      </c>
    </row>
    <row r="13" spans="1:17">
      <c r="A13" s="13">
        <v>5</v>
      </c>
      <c r="B13" s="18">
        <v>702</v>
      </c>
      <c r="C13" s="18">
        <v>7</v>
      </c>
      <c r="D13" s="15" t="s">
        <v>13</v>
      </c>
      <c r="E13" s="15">
        <v>461</v>
      </c>
      <c r="F13" s="14">
        <f t="shared" si="0"/>
        <v>507.1</v>
      </c>
      <c r="G13" s="164">
        <f>G12</f>
        <v>28000</v>
      </c>
      <c r="H13" s="166">
        <f t="shared" si="1"/>
        <v>12908000</v>
      </c>
      <c r="I13" s="167">
        <f t="shared" si="2"/>
        <v>13940640</v>
      </c>
      <c r="J13" s="168">
        <f t="shared" si="3"/>
        <v>29000</v>
      </c>
      <c r="K13" s="169">
        <f t="shared" si="4"/>
        <v>1521300</v>
      </c>
      <c r="L13" s="113" t="s">
        <v>70</v>
      </c>
    </row>
    <row r="14" spans="1:17">
      <c r="A14" s="13">
        <v>6</v>
      </c>
      <c r="B14" s="18">
        <v>703</v>
      </c>
      <c r="C14" s="18">
        <v>7</v>
      </c>
      <c r="D14" s="15" t="s">
        <v>13</v>
      </c>
      <c r="E14" s="15">
        <v>711</v>
      </c>
      <c r="F14" s="14">
        <f t="shared" si="0"/>
        <v>782.1</v>
      </c>
      <c r="G14" s="164">
        <f>G13</f>
        <v>28000</v>
      </c>
      <c r="H14" s="166">
        <f t="shared" si="1"/>
        <v>19908000</v>
      </c>
      <c r="I14" s="167">
        <f t="shared" si="2"/>
        <v>21500640</v>
      </c>
      <c r="J14" s="168">
        <f t="shared" si="3"/>
        <v>45000</v>
      </c>
      <c r="K14" s="169">
        <f t="shared" si="4"/>
        <v>2346300</v>
      </c>
      <c r="L14" s="113" t="s">
        <v>70</v>
      </c>
      <c r="P14" s="2"/>
    </row>
    <row r="15" spans="1:17">
      <c r="A15" s="13">
        <v>7</v>
      </c>
      <c r="B15" s="18">
        <v>803</v>
      </c>
      <c r="C15" s="18">
        <v>8</v>
      </c>
      <c r="D15" s="15" t="s">
        <v>13</v>
      </c>
      <c r="E15" s="15">
        <v>711</v>
      </c>
      <c r="F15" s="14">
        <f t="shared" si="0"/>
        <v>782.1</v>
      </c>
      <c r="G15" s="164">
        <f>G14</f>
        <v>28000</v>
      </c>
      <c r="H15" s="166">
        <f t="shared" si="1"/>
        <v>19908000</v>
      </c>
      <c r="I15" s="167">
        <f t="shared" si="2"/>
        <v>21500640</v>
      </c>
      <c r="J15" s="168">
        <f t="shared" si="3"/>
        <v>45000</v>
      </c>
      <c r="K15" s="169">
        <f t="shared" si="4"/>
        <v>2346300</v>
      </c>
      <c r="L15" s="113" t="s">
        <v>70</v>
      </c>
      <c r="P15" s="2"/>
    </row>
    <row r="16" spans="1:17">
      <c r="A16" s="13">
        <v>8</v>
      </c>
      <c r="B16" s="18">
        <v>902</v>
      </c>
      <c r="C16" s="18">
        <v>9</v>
      </c>
      <c r="D16" s="15" t="s">
        <v>13</v>
      </c>
      <c r="E16" s="15">
        <v>620</v>
      </c>
      <c r="F16" s="14">
        <f t="shared" si="0"/>
        <v>682</v>
      </c>
      <c r="G16" s="164">
        <f>G15</f>
        <v>28000</v>
      </c>
      <c r="H16" s="166">
        <f t="shared" si="1"/>
        <v>17360000</v>
      </c>
      <c r="I16" s="167">
        <f t="shared" si="2"/>
        <v>18748800</v>
      </c>
      <c r="J16" s="168">
        <f t="shared" si="3"/>
        <v>39000</v>
      </c>
      <c r="K16" s="169">
        <f t="shared" si="4"/>
        <v>2046000</v>
      </c>
      <c r="L16" s="113" t="s">
        <v>70</v>
      </c>
      <c r="P16" s="2"/>
    </row>
    <row r="17" spans="1:16">
      <c r="A17" s="13">
        <v>9</v>
      </c>
      <c r="B17" s="18">
        <v>1002</v>
      </c>
      <c r="C17" s="18">
        <v>10</v>
      </c>
      <c r="D17" s="15" t="s">
        <v>13</v>
      </c>
      <c r="E17" s="15">
        <v>620</v>
      </c>
      <c r="F17" s="14">
        <f t="shared" si="0"/>
        <v>682</v>
      </c>
      <c r="G17" s="164">
        <f>G16</f>
        <v>28000</v>
      </c>
      <c r="H17" s="166">
        <f t="shared" si="1"/>
        <v>17360000</v>
      </c>
      <c r="I17" s="167">
        <f t="shared" si="2"/>
        <v>18748800</v>
      </c>
      <c r="J17" s="168">
        <f t="shared" si="3"/>
        <v>39000</v>
      </c>
      <c r="K17" s="169">
        <f t="shared" si="4"/>
        <v>2046000</v>
      </c>
      <c r="L17" s="113" t="s">
        <v>70</v>
      </c>
      <c r="P17" s="2"/>
    </row>
    <row r="18" spans="1:16">
      <c r="A18" s="13">
        <v>10</v>
      </c>
      <c r="B18" s="18">
        <v>1003</v>
      </c>
      <c r="C18" s="18">
        <v>10</v>
      </c>
      <c r="D18" s="15" t="s">
        <v>13</v>
      </c>
      <c r="E18" s="15">
        <v>711</v>
      </c>
      <c r="F18" s="14">
        <f t="shared" si="0"/>
        <v>782.1</v>
      </c>
      <c r="G18" s="164">
        <f>G17</f>
        <v>28000</v>
      </c>
      <c r="H18" s="166">
        <f t="shared" si="1"/>
        <v>19908000</v>
      </c>
      <c r="I18" s="167">
        <f t="shared" si="2"/>
        <v>21500640</v>
      </c>
      <c r="J18" s="168">
        <f t="shared" si="3"/>
        <v>45000</v>
      </c>
      <c r="K18" s="169">
        <f t="shared" si="4"/>
        <v>2346300</v>
      </c>
      <c r="L18" s="113" t="s">
        <v>70</v>
      </c>
      <c r="P18" s="2"/>
    </row>
    <row r="19" spans="1:16" s="43" customFormat="1" ht="16.5">
      <c r="A19" s="145" t="s">
        <v>3</v>
      </c>
      <c r="B19" s="145"/>
      <c r="C19" s="145"/>
      <c r="D19" s="145"/>
      <c r="E19" s="52">
        <f>SUM(E12:E18)</f>
        <v>4454</v>
      </c>
      <c r="F19" s="52">
        <f>SUM(F12:F18)</f>
        <v>4899.3999999999996</v>
      </c>
      <c r="G19" s="92"/>
      <c r="H19" s="180">
        <f>SUM(H12:H18)</f>
        <v>124712000</v>
      </c>
      <c r="I19" s="174">
        <f>SUM(I12:I18)</f>
        <v>134688960</v>
      </c>
      <c r="J19" s="181"/>
      <c r="K19" s="180">
        <f>SUM(K12:K18)</f>
        <v>14698200</v>
      </c>
      <c r="L19" s="182"/>
    </row>
  </sheetData>
  <mergeCells count="4">
    <mergeCell ref="A1:K1"/>
    <mergeCell ref="A6:D6"/>
    <mergeCell ref="A10:K10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4F29-CBE6-407B-9C11-8C27564DDC65}">
  <dimension ref="A1:Q26"/>
  <sheetViews>
    <sheetView topLeftCell="A7" zoomScale="130" zoomScaleNormal="130" workbookViewId="0">
      <selection activeCell="E26" sqref="E26:F26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9.140625" style="34" customWidth="1"/>
    <col min="6" max="6" width="7" style="19" customWidth="1"/>
    <col min="7" max="7" width="7.140625" style="96" customWidth="1"/>
    <col min="8" max="8" width="13.85546875" style="96" customWidth="1"/>
    <col min="9" max="9" width="14.42578125" style="96" customWidth="1"/>
    <col min="10" max="10" width="8.85546875" style="185" customWidth="1"/>
    <col min="11" max="11" width="11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62.25" customHeight="1">
      <c r="A2" s="16" t="s">
        <v>1</v>
      </c>
      <c r="B2" s="16" t="s">
        <v>0</v>
      </c>
      <c r="C2" s="17" t="s">
        <v>2</v>
      </c>
      <c r="D2" s="17" t="s">
        <v>62</v>
      </c>
      <c r="E2" s="17" t="s">
        <v>63</v>
      </c>
      <c r="F2" s="17" t="s">
        <v>11</v>
      </c>
      <c r="G2" s="195" t="s">
        <v>65</v>
      </c>
      <c r="H2" s="112" t="s">
        <v>66</v>
      </c>
      <c r="I2" s="196" t="s">
        <v>67</v>
      </c>
      <c r="J2" s="197" t="s">
        <v>68</v>
      </c>
      <c r="K2" s="198" t="s">
        <v>69</v>
      </c>
      <c r="L2" s="112" t="s">
        <v>60</v>
      </c>
    </row>
    <row r="3" spans="1:17">
      <c r="A3" s="13">
        <v>1</v>
      </c>
      <c r="B3" s="21">
        <v>201</v>
      </c>
      <c r="C3" s="14">
        <v>2</v>
      </c>
      <c r="D3" s="18" t="s">
        <v>12</v>
      </c>
      <c r="E3" s="15">
        <v>968</v>
      </c>
      <c r="F3" s="14">
        <f>E3*1.1</f>
        <v>1064.8000000000002</v>
      </c>
      <c r="G3" s="164">
        <v>27500</v>
      </c>
      <c r="H3" s="166">
        <v>0</v>
      </c>
      <c r="I3" s="167">
        <f t="shared" ref="I3:I25" si="0">ROUND(H3*1.08,0)</f>
        <v>0</v>
      </c>
      <c r="J3" s="168">
        <f t="shared" ref="J3:J25" si="1">MROUND((I3*0.025/12),500)</f>
        <v>0</v>
      </c>
      <c r="K3" s="169">
        <f t="shared" ref="K3:K25" si="2">F3*3000</f>
        <v>3194400.0000000005</v>
      </c>
      <c r="L3" s="113" t="s">
        <v>61</v>
      </c>
      <c r="M3" s="7"/>
      <c r="N3" s="8"/>
      <c r="P3" s="3"/>
      <c r="Q3" s="3"/>
    </row>
    <row r="4" spans="1:17" s="35" customFormat="1">
      <c r="A4" s="13">
        <v>2</v>
      </c>
      <c r="B4" s="21">
        <v>203</v>
      </c>
      <c r="C4" s="14">
        <v>2</v>
      </c>
      <c r="D4" s="18" t="s">
        <v>24</v>
      </c>
      <c r="E4" s="15">
        <v>490</v>
      </c>
      <c r="F4" s="14">
        <f t="shared" ref="F4:F25" si="3">E4*1.1</f>
        <v>539</v>
      </c>
      <c r="G4" s="164" t="e">
        <f>#REF!</f>
        <v>#REF!</v>
      </c>
      <c r="H4" s="166">
        <v>0</v>
      </c>
      <c r="I4" s="167">
        <f t="shared" si="0"/>
        <v>0</v>
      </c>
      <c r="J4" s="168">
        <f t="shared" si="1"/>
        <v>0</v>
      </c>
      <c r="K4" s="169">
        <f t="shared" si="2"/>
        <v>1617000</v>
      </c>
      <c r="L4" s="113" t="s">
        <v>61</v>
      </c>
      <c r="M4" s="36"/>
      <c r="N4" s="37"/>
      <c r="P4" s="6"/>
      <c r="Q4" s="6"/>
    </row>
    <row r="5" spans="1:17" ht="16.5">
      <c r="A5" s="13">
        <v>3</v>
      </c>
      <c r="B5" s="18">
        <v>301</v>
      </c>
      <c r="C5" s="14">
        <v>3</v>
      </c>
      <c r="D5" s="15" t="s">
        <v>12</v>
      </c>
      <c r="E5" s="15">
        <v>968</v>
      </c>
      <c r="F5" s="14">
        <f t="shared" si="3"/>
        <v>1064.8000000000002</v>
      </c>
      <c r="G5" s="164" t="e">
        <f>G4</f>
        <v>#REF!</v>
      </c>
      <c r="H5" s="166">
        <v>0</v>
      </c>
      <c r="I5" s="167">
        <f t="shared" si="0"/>
        <v>0</v>
      </c>
      <c r="J5" s="168">
        <f t="shared" si="1"/>
        <v>0</v>
      </c>
      <c r="K5" s="169">
        <f t="shared" si="2"/>
        <v>3194400.0000000005</v>
      </c>
      <c r="L5" s="113" t="s">
        <v>61</v>
      </c>
      <c r="N5" s="9"/>
      <c r="Q5" s="10"/>
    </row>
    <row r="6" spans="1:17" ht="16.5">
      <c r="A6" s="13">
        <v>4</v>
      </c>
      <c r="B6" s="18">
        <v>302</v>
      </c>
      <c r="C6" s="14">
        <v>3</v>
      </c>
      <c r="D6" s="15" t="s">
        <v>13</v>
      </c>
      <c r="E6" s="15">
        <v>518</v>
      </c>
      <c r="F6" s="14">
        <f t="shared" si="3"/>
        <v>569.80000000000007</v>
      </c>
      <c r="G6" s="164" t="e">
        <f>G5</f>
        <v>#REF!</v>
      </c>
      <c r="H6" s="166">
        <v>0</v>
      </c>
      <c r="I6" s="167">
        <f t="shared" si="0"/>
        <v>0</v>
      </c>
      <c r="J6" s="168">
        <f t="shared" si="1"/>
        <v>0</v>
      </c>
      <c r="K6" s="169">
        <f t="shared" si="2"/>
        <v>1709400.0000000002</v>
      </c>
      <c r="L6" s="113" t="s">
        <v>61</v>
      </c>
      <c r="N6" s="9"/>
      <c r="Q6" s="10"/>
    </row>
    <row r="7" spans="1:17" ht="16.5">
      <c r="A7" s="13">
        <v>5</v>
      </c>
      <c r="B7" s="18">
        <v>401</v>
      </c>
      <c r="C7" s="14">
        <v>4</v>
      </c>
      <c r="D7" s="15" t="s">
        <v>12</v>
      </c>
      <c r="E7" s="15">
        <v>968</v>
      </c>
      <c r="F7" s="14">
        <f t="shared" si="3"/>
        <v>1064.8000000000002</v>
      </c>
      <c r="G7" s="164" t="e">
        <f>#REF!</f>
        <v>#REF!</v>
      </c>
      <c r="H7" s="166">
        <v>0</v>
      </c>
      <c r="I7" s="167">
        <f t="shared" si="0"/>
        <v>0</v>
      </c>
      <c r="J7" s="168">
        <f t="shared" si="1"/>
        <v>0</v>
      </c>
      <c r="K7" s="169">
        <f t="shared" si="2"/>
        <v>3194400.0000000005</v>
      </c>
      <c r="L7" s="113" t="s">
        <v>61</v>
      </c>
      <c r="Q7" s="11"/>
    </row>
    <row r="8" spans="1:17" ht="16.5">
      <c r="A8" s="13">
        <v>6</v>
      </c>
      <c r="B8" s="18">
        <v>402</v>
      </c>
      <c r="C8" s="18">
        <v>4</v>
      </c>
      <c r="D8" s="15" t="s">
        <v>13</v>
      </c>
      <c r="E8" s="15">
        <v>518</v>
      </c>
      <c r="F8" s="14">
        <f t="shared" si="3"/>
        <v>569.80000000000007</v>
      </c>
      <c r="G8" s="164" t="e">
        <f>G7</f>
        <v>#REF!</v>
      </c>
      <c r="H8" s="166">
        <v>0</v>
      </c>
      <c r="I8" s="167">
        <f t="shared" si="0"/>
        <v>0</v>
      </c>
      <c r="J8" s="168">
        <f t="shared" si="1"/>
        <v>0</v>
      </c>
      <c r="K8" s="169">
        <f t="shared" si="2"/>
        <v>1709400.0000000002</v>
      </c>
      <c r="L8" s="113" t="s">
        <v>61</v>
      </c>
      <c r="Q8" s="10"/>
    </row>
    <row r="9" spans="1:17" ht="16.5">
      <c r="A9" s="13">
        <v>7</v>
      </c>
      <c r="B9" s="18">
        <v>501</v>
      </c>
      <c r="C9" s="18">
        <v>5</v>
      </c>
      <c r="D9" s="15" t="s">
        <v>12</v>
      </c>
      <c r="E9" s="15">
        <v>968</v>
      </c>
      <c r="F9" s="14">
        <f t="shared" si="3"/>
        <v>1064.8000000000002</v>
      </c>
      <c r="G9" s="164" t="e">
        <f>#REF!</f>
        <v>#REF!</v>
      </c>
      <c r="H9" s="166">
        <v>0</v>
      </c>
      <c r="I9" s="167">
        <f t="shared" si="0"/>
        <v>0</v>
      </c>
      <c r="J9" s="168">
        <f t="shared" si="1"/>
        <v>0</v>
      </c>
      <c r="K9" s="169">
        <f t="shared" si="2"/>
        <v>3194400.0000000005</v>
      </c>
      <c r="L9" s="113" t="s">
        <v>61</v>
      </c>
      <c r="Q9" s="10"/>
    </row>
    <row r="10" spans="1:17" ht="16.5">
      <c r="A10" s="13">
        <v>8</v>
      </c>
      <c r="B10" s="18">
        <v>502</v>
      </c>
      <c r="C10" s="18">
        <v>5</v>
      </c>
      <c r="D10" s="15" t="s">
        <v>13</v>
      </c>
      <c r="E10" s="15">
        <v>540</v>
      </c>
      <c r="F10" s="14">
        <f t="shared" si="3"/>
        <v>594</v>
      </c>
      <c r="G10" s="164" t="e">
        <f>G9</f>
        <v>#REF!</v>
      </c>
      <c r="H10" s="166">
        <v>0</v>
      </c>
      <c r="I10" s="167">
        <f t="shared" si="0"/>
        <v>0</v>
      </c>
      <c r="J10" s="168">
        <f t="shared" si="1"/>
        <v>0</v>
      </c>
      <c r="K10" s="169">
        <f t="shared" si="2"/>
        <v>1782000</v>
      </c>
      <c r="L10" s="113" t="s">
        <v>61</v>
      </c>
      <c r="Q10" s="10"/>
    </row>
    <row r="11" spans="1:17">
      <c r="A11" s="13">
        <v>9</v>
      </c>
      <c r="B11" s="18">
        <v>503</v>
      </c>
      <c r="C11" s="18">
        <v>5</v>
      </c>
      <c r="D11" s="15" t="s">
        <v>13</v>
      </c>
      <c r="E11" s="15">
        <v>711</v>
      </c>
      <c r="F11" s="14">
        <f t="shared" si="3"/>
        <v>782.1</v>
      </c>
      <c r="G11" s="164" t="e">
        <f>G10</f>
        <v>#REF!</v>
      </c>
      <c r="H11" s="166">
        <v>0</v>
      </c>
      <c r="I11" s="167">
        <f t="shared" si="0"/>
        <v>0</v>
      </c>
      <c r="J11" s="168">
        <f t="shared" si="1"/>
        <v>0</v>
      </c>
      <c r="K11" s="169">
        <f t="shared" si="2"/>
        <v>2346300</v>
      </c>
      <c r="L11" s="113" t="s">
        <v>61</v>
      </c>
    </row>
    <row r="12" spans="1:17" s="101" customFormat="1">
      <c r="A12" s="149" t="s">
        <v>3</v>
      </c>
      <c r="B12" s="150"/>
      <c r="C12" s="150"/>
      <c r="D12" s="151"/>
      <c r="E12" s="92">
        <f>SUM(E3:E11)</f>
        <v>6649</v>
      </c>
      <c r="F12" s="100">
        <f>SUM(F3:F11)</f>
        <v>7313.9000000000015</v>
      </c>
      <c r="G12" s="199"/>
      <c r="H12" s="186">
        <f t="shared" ref="H12:K12" si="4">SUM(H3:H11)</f>
        <v>0</v>
      </c>
      <c r="I12" s="187">
        <f t="shared" si="4"/>
        <v>0</v>
      </c>
      <c r="J12" s="188"/>
      <c r="K12" s="189">
        <f t="shared" si="4"/>
        <v>21941700</v>
      </c>
      <c r="L12" s="114"/>
      <c r="P12" s="102"/>
    </row>
    <row r="13" spans="1:17" s="101" customFormat="1">
      <c r="A13" s="98"/>
      <c r="B13" s="99"/>
      <c r="C13" s="99"/>
      <c r="D13" s="99"/>
      <c r="E13" s="115"/>
      <c r="F13" s="116"/>
      <c r="G13" s="200"/>
      <c r="H13" s="201"/>
      <c r="I13" s="202"/>
      <c r="J13" s="203"/>
      <c r="K13" s="204"/>
      <c r="P13" s="102"/>
    </row>
    <row r="14" spans="1:17" s="101" customFormat="1">
      <c r="A14" s="98"/>
      <c r="B14" s="99"/>
      <c r="C14" s="99"/>
      <c r="D14" s="99"/>
      <c r="E14" s="115"/>
      <c r="F14" s="116"/>
      <c r="G14" s="200"/>
      <c r="H14" s="201"/>
      <c r="I14" s="202"/>
      <c r="J14" s="203"/>
      <c r="K14" s="204"/>
      <c r="P14" s="102"/>
    </row>
    <row r="15" spans="1:17" s="101" customFormat="1">
      <c r="A15" s="98"/>
      <c r="B15" s="99"/>
      <c r="C15" s="99"/>
      <c r="D15" s="99"/>
      <c r="E15" s="115"/>
      <c r="F15" s="116"/>
      <c r="G15" s="200"/>
      <c r="H15" s="201"/>
      <c r="I15" s="202"/>
      <c r="J15" s="203"/>
      <c r="K15" s="204"/>
      <c r="P15" s="102"/>
    </row>
    <row r="16" spans="1:17" ht="26.25" customHeight="1">
      <c r="A16" s="146" t="s">
        <v>58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8"/>
    </row>
    <row r="17" spans="1:16" ht="44.25" customHeight="1">
      <c r="A17" s="117" t="s">
        <v>1</v>
      </c>
      <c r="B17" s="117" t="s">
        <v>0</v>
      </c>
      <c r="C17" s="117" t="s">
        <v>2</v>
      </c>
      <c r="D17" s="117" t="s">
        <v>62</v>
      </c>
      <c r="E17" s="117" t="s">
        <v>64</v>
      </c>
      <c r="F17" s="117" t="s">
        <v>11</v>
      </c>
      <c r="G17" s="112" t="s">
        <v>65</v>
      </c>
      <c r="H17" s="112" t="s">
        <v>66</v>
      </c>
      <c r="I17" s="162" t="s">
        <v>67</v>
      </c>
      <c r="J17" s="163" t="s">
        <v>68</v>
      </c>
      <c r="K17" s="112" t="s">
        <v>69</v>
      </c>
      <c r="L17" s="112" t="s">
        <v>60</v>
      </c>
    </row>
    <row r="18" spans="1:16">
      <c r="A18" s="13">
        <v>10</v>
      </c>
      <c r="B18" s="18">
        <v>601</v>
      </c>
      <c r="C18" s="18">
        <v>6</v>
      </c>
      <c r="D18" s="15" t="s">
        <v>12</v>
      </c>
      <c r="E18" s="15">
        <v>968</v>
      </c>
      <c r="F18" s="14">
        <f t="shared" si="3"/>
        <v>1064.8000000000002</v>
      </c>
      <c r="G18" s="164" t="e">
        <f>G11+500</f>
        <v>#REF!</v>
      </c>
      <c r="H18" s="166">
        <v>0</v>
      </c>
      <c r="I18" s="167">
        <f t="shared" si="0"/>
        <v>0</v>
      </c>
      <c r="J18" s="168">
        <f t="shared" si="1"/>
        <v>0</v>
      </c>
      <c r="K18" s="169">
        <f t="shared" si="2"/>
        <v>3194400.0000000005</v>
      </c>
      <c r="L18" s="113" t="s">
        <v>61</v>
      </c>
    </row>
    <row r="19" spans="1:16" s="35" customFormat="1">
      <c r="A19" s="13">
        <v>11</v>
      </c>
      <c r="B19" s="18">
        <v>603</v>
      </c>
      <c r="C19" s="18">
        <v>6</v>
      </c>
      <c r="D19" s="15" t="s">
        <v>13</v>
      </c>
      <c r="E19" s="15">
        <v>711</v>
      </c>
      <c r="F19" s="14">
        <f t="shared" si="3"/>
        <v>782.1</v>
      </c>
      <c r="G19" s="164" t="e">
        <f>#REF!</f>
        <v>#REF!</v>
      </c>
      <c r="H19" s="166">
        <v>0</v>
      </c>
      <c r="I19" s="167">
        <f t="shared" si="0"/>
        <v>0</v>
      </c>
      <c r="J19" s="168">
        <f t="shared" si="1"/>
        <v>0</v>
      </c>
      <c r="K19" s="169">
        <f t="shared" si="2"/>
        <v>2346300</v>
      </c>
      <c r="L19" s="113" t="s">
        <v>61</v>
      </c>
      <c r="N19" s="35">
        <f>120*6</f>
        <v>720</v>
      </c>
    </row>
    <row r="20" spans="1:16">
      <c r="A20" s="13">
        <v>12</v>
      </c>
      <c r="B20" s="18">
        <v>701</v>
      </c>
      <c r="C20" s="18">
        <v>7</v>
      </c>
      <c r="D20" s="15" t="s">
        <v>12</v>
      </c>
      <c r="E20" s="15">
        <v>1130</v>
      </c>
      <c r="F20" s="14">
        <f t="shared" si="3"/>
        <v>1243</v>
      </c>
      <c r="G20" s="164" t="e">
        <f>G19</f>
        <v>#REF!</v>
      </c>
      <c r="H20" s="166">
        <v>0</v>
      </c>
      <c r="I20" s="167">
        <f t="shared" si="0"/>
        <v>0</v>
      </c>
      <c r="J20" s="168">
        <f t="shared" si="1"/>
        <v>0</v>
      </c>
      <c r="K20" s="169">
        <f t="shared" si="2"/>
        <v>3729000</v>
      </c>
      <c r="L20" s="113" t="s">
        <v>61</v>
      </c>
    </row>
    <row r="21" spans="1:16">
      <c r="A21" s="13">
        <v>13</v>
      </c>
      <c r="B21" s="18">
        <v>801</v>
      </c>
      <c r="C21" s="18">
        <v>8</v>
      </c>
      <c r="D21" s="15" t="s">
        <v>12</v>
      </c>
      <c r="E21" s="15">
        <v>968</v>
      </c>
      <c r="F21" s="14">
        <f t="shared" si="3"/>
        <v>1064.8000000000002</v>
      </c>
      <c r="G21" s="164" t="e">
        <f>#REF!</f>
        <v>#REF!</v>
      </c>
      <c r="H21" s="166">
        <v>0</v>
      </c>
      <c r="I21" s="167">
        <f t="shared" si="0"/>
        <v>0</v>
      </c>
      <c r="J21" s="168">
        <f t="shared" si="1"/>
        <v>0</v>
      </c>
      <c r="K21" s="169">
        <f t="shared" si="2"/>
        <v>3194400.0000000005</v>
      </c>
      <c r="L21" s="113" t="s">
        <v>61</v>
      </c>
      <c r="P21" s="2"/>
    </row>
    <row r="22" spans="1:16">
      <c r="A22" s="13">
        <v>14</v>
      </c>
      <c r="B22" s="18">
        <v>802</v>
      </c>
      <c r="C22" s="18">
        <v>8</v>
      </c>
      <c r="D22" s="15" t="s">
        <v>13</v>
      </c>
      <c r="E22" s="15">
        <v>620</v>
      </c>
      <c r="F22" s="14">
        <f t="shared" si="3"/>
        <v>682</v>
      </c>
      <c r="G22" s="164" t="e">
        <f>G21</f>
        <v>#REF!</v>
      </c>
      <c r="H22" s="166">
        <v>0</v>
      </c>
      <c r="I22" s="167">
        <f t="shared" si="0"/>
        <v>0</v>
      </c>
      <c r="J22" s="168">
        <f t="shared" si="1"/>
        <v>0</v>
      </c>
      <c r="K22" s="169">
        <f t="shared" si="2"/>
        <v>2046000</v>
      </c>
      <c r="L22" s="113" t="s">
        <v>61</v>
      </c>
      <c r="P22" s="2"/>
    </row>
    <row r="23" spans="1:16">
      <c r="A23" s="13">
        <v>15</v>
      </c>
      <c r="B23" s="18">
        <v>901</v>
      </c>
      <c r="C23" s="18">
        <v>9</v>
      </c>
      <c r="D23" s="15" t="s">
        <v>12</v>
      </c>
      <c r="E23" s="15">
        <v>968</v>
      </c>
      <c r="F23" s="14">
        <f t="shared" si="3"/>
        <v>1064.8000000000002</v>
      </c>
      <c r="G23" s="164" t="e">
        <f>#REF!</f>
        <v>#REF!</v>
      </c>
      <c r="H23" s="166">
        <v>0</v>
      </c>
      <c r="I23" s="167">
        <f t="shared" si="0"/>
        <v>0</v>
      </c>
      <c r="J23" s="168">
        <f t="shared" si="1"/>
        <v>0</v>
      </c>
      <c r="K23" s="169">
        <f t="shared" si="2"/>
        <v>3194400.0000000005</v>
      </c>
      <c r="L23" s="113" t="s">
        <v>61</v>
      </c>
      <c r="P23" s="2"/>
    </row>
    <row r="24" spans="1:16">
      <c r="A24" s="13">
        <v>16</v>
      </c>
      <c r="B24" s="18">
        <v>903</v>
      </c>
      <c r="C24" s="18">
        <v>9</v>
      </c>
      <c r="D24" s="15" t="s">
        <v>13</v>
      </c>
      <c r="E24" s="15">
        <v>711</v>
      </c>
      <c r="F24" s="14">
        <f t="shared" si="3"/>
        <v>782.1</v>
      </c>
      <c r="G24" s="164" t="e">
        <f>#REF!</f>
        <v>#REF!</v>
      </c>
      <c r="H24" s="166">
        <v>0</v>
      </c>
      <c r="I24" s="167">
        <f t="shared" si="0"/>
        <v>0</v>
      </c>
      <c r="J24" s="168">
        <f t="shared" si="1"/>
        <v>0</v>
      </c>
      <c r="K24" s="169">
        <f t="shared" si="2"/>
        <v>2346300</v>
      </c>
      <c r="L24" s="113" t="s">
        <v>61</v>
      </c>
      <c r="P24" s="2"/>
    </row>
    <row r="25" spans="1:16">
      <c r="A25" s="13">
        <v>17</v>
      </c>
      <c r="B25" s="18">
        <v>1001</v>
      </c>
      <c r="C25" s="18">
        <v>10</v>
      </c>
      <c r="D25" s="15" t="s">
        <v>12</v>
      </c>
      <c r="E25" s="15">
        <v>968</v>
      </c>
      <c r="F25" s="14">
        <f t="shared" si="3"/>
        <v>1064.8000000000002</v>
      </c>
      <c r="G25" s="164" t="e">
        <f>G24</f>
        <v>#REF!</v>
      </c>
      <c r="H25" s="166">
        <v>0</v>
      </c>
      <c r="I25" s="167">
        <f t="shared" si="0"/>
        <v>0</v>
      </c>
      <c r="J25" s="168">
        <f t="shared" si="1"/>
        <v>0</v>
      </c>
      <c r="K25" s="169">
        <f t="shared" si="2"/>
        <v>3194400.0000000005</v>
      </c>
      <c r="L25" s="113" t="s">
        <v>61</v>
      </c>
      <c r="P25" s="2"/>
    </row>
    <row r="26" spans="1:16" s="43" customFormat="1" ht="16.5">
      <c r="A26" s="145" t="s">
        <v>3</v>
      </c>
      <c r="B26" s="145"/>
      <c r="C26" s="145"/>
      <c r="D26" s="145"/>
      <c r="E26" s="52">
        <f>SUM(E18:E25)</f>
        <v>7044</v>
      </c>
      <c r="F26" s="52">
        <f>SUM(F18:F25)</f>
        <v>7748.4000000000015</v>
      </c>
      <c r="G26" s="92"/>
      <c r="H26" s="180">
        <f>SUM(H18:H25)</f>
        <v>0</v>
      </c>
      <c r="I26" s="181">
        <f>SUM(I18:I25)</f>
        <v>0</v>
      </c>
      <c r="J26" s="181"/>
      <c r="K26" s="180">
        <f>SUM(K18:K25)</f>
        <v>23245200</v>
      </c>
      <c r="L26" s="182"/>
    </row>
  </sheetData>
  <mergeCells count="4">
    <mergeCell ref="A1:K1"/>
    <mergeCell ref="A12:D12"/>
    <mergeCell ref="A16:K16"/>
    <mergeCell ref="A26:D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592C-1ADE-4B1E-935E-880579150D0A}">
  <dimension ref="A1:Q36"/>
  <sheetViews>
    <sheetView zoomScale="130" zoomScaleNormal="130" workbookViewId="0">
      <selection activeCell="K26" sqref="K26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8.28515625" style="34" customWidth="1"/>
    <col min="6" max="6" width="7" style="19" customWidth="1"/>
    <col min="7" max="7" width="7.140625" style="96" customWidth="1"/>
    <col min="8" max="8" width="10.7109375" style="96" customWidth="1"/>
    <col min="9" max="9" width="12.85546875" style="96" customWidth="1"/>
    <col min="10" max="10" width="9.7109375" style="185" customWidth="1"/>
    <col min="11" max="11" width="10.140625" style="96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54.75" customHeight="1">
      <c r="A2" s="117" t="s">
        <v>1</v>
      </c>
      <c r="B2" s="117" t="s">
        <v>0</v>
      </c>
      <c r="C2" s="117" t="s">
        <v>2</v>
      </c>
      <c r="D2" s="117" t="s">
        <v>62</v>
      </c>
      <c r="E2" s="117" t="s">
        <v>63</v>
      </c>
      <c r="F2" s="117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 s="96" customFormat="1" ht="15" customHeight="1">
      <c r="A3" s="118">
        <v>1</v>
      </c>
      <c r="B3" s="118">
        <v>101</v>
      </c>
      <c r="C3" s="118">
        <v>1</v>
      </c>
      <c r="D3" s="15" t="s">
        <v>24</v>
      </c>
      <c r="E3" s="103">
        <v>519</v>
      </c>
      <c r="F3" s="21">
        <f t="shared" ref="F3:F5" si="0">E3*1.1</f>
        <v>570.90000000000009</v>
      </c>
      <c r="G3" s="113">
        <v>27500</v>
      </c>
      <c r="H3" s="166">
        <f t="shared" ref="H3:H5" si="1">E3*G3</f>
        <v>14272500</v>
      </c>
      <c r="I3" s="167">
        <f t="shared" ref="I3:I5" si="2">ROUND(H3*1.08,0)</f>
        <v>15414300</v>
      </c>
      <c r="J3" s="168">
        <f t="shared" ref="J3:J5" si="3">MROUND((I3*0.025/12),500)</f>
        <v>32000</v>
      </c>
      <c r="K3" s="169">
        <f t="shared" ref="K3:K5" si="4">F3*3000</f>
        <v>1712700.0000000002</v>
      </c>
      <c r="L3" s="205" t="s">
        <v>70</v>
      </c>
      <c r="P3" s="19"/>
    </row>
    <row r="4" spans="1:17" s="96" customFormat="1" ht="16.5" customHeight="1">
      <c r="A4" s="118">
        <v>2</v>
      </c>
      <c r="B4" s="118">
        <v>102</v>
      </c>
      <c r="C4" s="118">
        <v>1</v>
      </c>
      <c r="D4" s="15" t="s">
        <v>13</v>
      </c>
      <c r="E4" s="103">
        <v>711</v>
      </c>
      <c r="F4" s="21">
        <f t="shared" si="0"/>
        <v>782.1</v>
      </c>
      <c r="G4" s="113">
        <f>G3</f>
        <v>27500</v>
      </c>
      <c r="H4" s="166">
        <f t="shared" si="1"/>
        <v>19552500</v>
      </c>
      <c r="I4" s="167">
        <f t="shared" si="2"/>
        <v>21116700</v>
      </c>
      <c r="J4" s="168">
        <f t="shared" si="3"/>
        <v>44000</v>
      </c>
      <c r="K4" s="169">
        <f t="shared" si="4"/>
        <v>2346300</v>
      </c>
      <c r="L4" s="205" t="s">
        <v>70</v>
      </c>
      <c r="P4" s="19"/>
    </row>
    <row r="5" spans="1:17" s="96" customFormat="1" ht="15.75" customHeight="1">
      <c r="A5" s="118">
        <v>3</v>
      </c>
      <c r="B5" s="118">
        <v>103</v>
      </c>
      <c r="C5" s="118">
        <v>1</v>
      </c>
      <c r="D5" s="15" t="s">
        <v>13</v>
      </c>
      <c r="E5" s="103">
        <v>707</v>
      </c>
      <c r="F5" s="21">
        <f t="shared" si="0"/>
        <v>777.7</v>
      </c>
      <c r="G5" s="113">
        <f>G4</f>
        <v>27500</v>
      </c>
      <c r="H5" s="166">
        <f t="shared" si="1"/>
        <v>19442500</v>
      </c>
      <c r="I5" s="167">
        <f t="shared" si="2"/>
        <v>20997900</v>
      </c>
      <c r="J5" s="168">
        <f t="shared" si="3"/>
        <v>43500</v>
      </c>
      <c r="K5" s="169">
        <f t="shared" si="4"/>
        <v>2333100</v>
      </c>
      <c r="L5" s="205" t="s">
        <v>70</v>
      </c>
      <c r="P5" s="19"/>
    </row>
    <row r="6" spans="1:17">
      <c r="A6" s="118">
        <v>4</v>
      </c>
      <c r="B6" s="21">
        <v>201</v>
      </c>
      <c r="C6" s="14">
        <v>2</v>
      </c>
      <c r="D6" s="15" t="s">
        <v>13</v>
      </c>
      <c r="E6" s="103">
        <v>705</v>
      </c>
      <c r="F6" s="21">
        <f>E6*1.1</f>
        <v>775.50000000000011</v>
      </c>
      <c r="G6" s="113">
        <f>G5</f>
        <v>27500</v>
      </c>
      <c r="H6" s="166">
        <v>0</v>
      </c>
      <c r="I6" s="167">
        <f t="shared" ref="I6:I35" si="5">ROUND(H6*1.08,0)</f>
        <v>0</v>
      </c>
      <c r="J6" s="168">
        <f t="shared" ref="J6:J35" si="6">MROUND((I6*0.025/12),500)</f>
        <v>0</v>
      </c>
      <c r="K6" s="169">
        <f t="shared" ref="K6:K35" si="7">F6*3000</f>
        <v>2326500.0000000005</v>
      </c>
      <c r="L6" s="113" t="s">
        <v>61</v>
      </c>
      <c r="M6" s="7"/>
      <c r="N6" s="8"/>
      <c r="P6" s="3"/>
      <c r="Q6" s="3"/>
    </row>
    <row r="7" spans="1:17">
      <c r="A7" s="118">
        <v>5</v>
      </c>
      <c r="B7" s="21">
        <v>202</v>
      </c>
      <c r="C7" s="14">
        <v>2</v>
      </c>
      <c r="D7" s="15" t="s">
        <v>13</v>
      </c>
      <c r="E7" s="103">
        <v>711</v>
      </c>
      <c r="F7" s="14">
        <f t="shared" ref="F7:F35" si="8">E7*1.1</f>
        <v>782.1</v>
      </c>
      <c r="G7" s="113">
        <f>G6</f>
        <v>27500</v>
      </c>
      <c r="H7" s="166">
        <f t="shared" ref="H6:H35" si="9">E7*G7</f>
        <v>19552500</v>
      </c>
      <c r="I7" s="167">
        <f t="shared" si="5"/>
        <v>21116700</v>
      </c>
      <c r="J7" s="168">
        <f t="shared" si="6"/>
        <v>44000</v>
      </c>
      <c r="K7" s="169">
        <f t="shared" si="7"/>
        <v>2346300</v>
      </c>
      <c r="L7" s="205" t="s">
        <v>70</v>
      </c>
      <c r="M7" s="7"/>
      <c r="N7" s="8"/>
      <c r="P7" s="3"/>
      <c r="Q7" s="3"/>
    </row>
    <row r="8" spans="1:17" s="35" customFormat="1">
      <c r="A8" s="118">
        <v>6</v>
      </c>
      <c r="B8" s="21">
        <v>203</v>
      </c>
      <c r="C8" s="14">
        <v>2</v>
      </c>
      <c r="D8" s="15" t="s">
        <v>13</v>
      </c>
      <c r="E8" s="103">
        <v>707</v>
      </c>
      <c r="F8" s="14">
        <f t="shared" si="8"/>
        <v>777.7</v>
      </c>
      <c r="G8" s="113">
        <f>G7</f>
        <v>27500</v>
      </c>
      <c r="H8" s="166">
        <f t="shared" si="9"/>
        <v>19442500</v>
      </c>
      <c r="I8" s="167">
        <f t="shared" si="5"/>
        <v>20997900</v>
      </c>
      <c r="J8" s="168">
        <f t="shared" si="6"/>
        <v>43500</v>
      </c>
      <c r="K8" s="169">
        <f t="shared" si="7"/>
        <v>2333100</v>
      </c>
      <c r="L8" s="205" t="s">
        <v>70</v>
      </c>
      <c r="M8" s="36"/>
      <c r="N8" s="37"/>
      <c r="P8" s="6"/>
      <c r="Q8" s="6"/>
    </row>
    <row r="9" spans="1:17" ht="16.5">
      <c r="A9" s="118">
        <v>7</v>
      </c>
      <c r="B9" s="18">
        <v>301</v>
      </c>
      <c r="C9" s="14">
        <v>3</v>
      </c>
      <c r="D9" s="15" t="s">
        <v>13</v>
      </c>
      <c r="E9" s="103">
        <v>705</v>
      </c>
      <c r="F9" s="14">
        <f t="shared" si="8"/>
        <v>775.50000000000011</v>
      </c>
      <c r="G9" s="113">
        <f>G8</f>
        <v>27500</v>
      </c>
      <c r="H9" s="166">
        <f t="shared" si="9"/>
        <v>19387500</v>
      </c>
      <c r="I9" s="167">
        <f t="shared" si="5"/>
        <v>20938500</v>
      </c>
      <c r="J9" s="168">
        <f t="shared" si="6"/>
        <v>43500</v>
      </c>
      <c r="K9" s="169">
        <f t="shared" si="7"/>
        <v>2326500.0000000005</v>
      </c>
      <c r="L9" s="205" t="s">
        <v>70</v>
      </c>
      <c r="N9" s="9"/>
      <c r="Q9" s="10"/>
    </row>
    <row r="10" spans="1:17" ht="16.5">
      <c r="A10" s="118">
        <v>8</v>
      </c>
      <c r="B10" s="18">
        <v>302</v>
      </c>
      <c r="C10" s="14">
        <v>3</v>
      </c>
      <c r="D10" s="15" t="s">
        <v>13</v>
      </c>
      <c r="E10" s="103">
        <v>711</v>
      </c>
      <c r="F10" s="14">
        <f t="shared" si="8"/>
        <v>782.1</v>
      </c>
      <c r="G10" s="113">
        <f>G9</f>
        <v>27500</v>
      </c>
      <c r="H10" s="166">
        <f t="shared" si="9"/>
        <v>19552500</v>
      </c>
      <c r="I10" s="167">
        <f t="shared" si="5"/>
        <v>21116700</v>
      </c>
      <c r="J10" s="168">
        <f t="shared" si="6"/>
        <v>44000</v>
      </c>
      <c r="K10" s="169">
        <f t="shared" si="7"/>
        <v>2346300</v>
      </c>
      <c r="L10" s="205" t="s">
        <v>70</v>
      </c>
      <c r="N10" s="9"/>
      <c r="Q10" s="10"/>
    </row>
    <row r="11" spans="1:17" ht="17.25" customHeight="1">
      <c r="A11" s="118">
        <v>9</v>
      </c>
      <c r="B11" s="18">
        <v>303</v>
      </c>
      <c r="C11" s="14">
        <v>3</v>
      </c>
      <c r="D11" s="15" t="s">
        <v>13</v>
      </c>
      <c r="E11" s="103">
        <v>707</v>
      </c>
      <c r="F11" s="14">
        <f t="shared" si="8"/>
        <v>777.7</v>
      </c>
      <c r="G11" s="113">
        <f>G10</f>
        <v>27500</v>
      </c>
      <c r="H11" s="166">
        <v>0</v>
      </c>
      <c r="I11" s="167">
        <f t="shared" si="5"/>
        <v>0</v>
      </c>
      <c r="J11" s="168">
        <f t="shared" si="6"/>
        <v>0</v>
      </c>
      <c r="K11" s="169">
        <f t="shared" si="7"/>
        <v>2333100</v>
      </c>
      <c r="L11" s="113" t="s">
        <v>61</v>
      </c>
      <c r="Q11" s="10"/>
    </row>
    <row r="12" spans="1:17" ht="16.5">
      <c r="A12" s="118">
        <v>10</v>
      </c>
      <c r="B12" s="18">
        <v>401</v>
      </c>
      <c r="C12" s="14">
        <v>4</v>
      </c>
      <c r="D12" s="15" t="s">
        <v>13</v>
      </c>
      <c r="E12" s="103">
        <v>705</v>
      </c>
      <c r="F12" s="14">
        <f t="shared" si="8"/>
        <v>775.50000000000011</v>
      </c>
      <c r="G12" s="113">
        <f>G11</f>
        <v>27500</v>
      </c>
      <c r="H12" s="166">
        <v>0</v>
      </c>
      <c r="I12" s="167">
        <f t="shared" si="5"/>
        <v>0</v>
      </c>
      <c r="J12" s="168">
        <f t="shared" si="6"/>
        <v>0</v>
      </c>
      <c r="K12" s="169">
        <f t="shared" si="7"/>
        <v>2326500.0000000005</v>
      </c>
      <c r="L12" s="113" t="s">
        <v>61</v>
      </c>
      <c r="Q12" s="11"/>
    </row>
    <row r="13" spans="1:17" ht="16.5">
      <c r="A13" s="118">
        <v>11</v>
      </c>
      <c r="B13" s="18">
        <v>402</v>
      </c>
      <c r="C13" s="18">
        <v>4</v>
      </c>
      <c r="D13" s="15" t="s">
        <v>13</v>
      </c>
      <c r="E13" s="103">
        <v>711</v>
      </c>
      <c r="F13" s="14">
        <f t="shared" si="8"/>
        <v>782.1</v>
      </c>
      <c r="G13" s="113">
        <f>G12</f>
        <v>27500</v>
      </c>
      <c r="H13" s="166">
        <f t="shared" si="9"/>
        <v>19552500</v>
      </c>
      <c r="I13" s="167">
        <f t="shared" si="5"/>
        <v>21116700</v>
      </c>
      <c r="J13" s="168">
        <f t="shared" si="6"/>
        <v>44000</v>
      </c>
      <c r="K13" s="169">
        <f t="shared" si="7"/>
        <v>2346300</v>
      </c>
      <c r="L13" s="205" t="s">
        <v>70</v>
      </c>
      <c r="Q13" s="10"/>
    </row>
    <row r="14" spans="1:17" ht="16.5">
      <c r="A14" s="118">
        <v>12</v>
      </c>
      <c r="B14" s="18">
        <v>403</v>
      </c>
      <c r="C14" s="18">
        <v>4</v>
      </c>
      <c r="D14" s="15" t="s">
        <v>13</v>
      </c>
      <c r="E14" s="103">
        <v>707</v>
      </c>
      <c r="F14" s="14">
        <f t="shared" si="8"/>
        <v>777.7</v>
      </c>
      <c r="G14" s="113">
        <f>G13</f>
        <v>27500</v>
      </c>
      <c r="H14" s="166">
        <v>0</v>
      </c>
      <c r="I14" s="167">
        <f t="shared" si="5"/>
        <v>0</v>
      </c>
      <c r="J14" s="168">
        <f t="shared" si="6"/>
        <v>0</v>
      </c>
      <c r="K14" s="169">
        <f t="shared" si="7"/>
        <v>2333100</v>
      </c>
      <c r="L14" s="113" t="s">
        <v>61</v>
      </c>
      <c r="Q14" s="10"/>
    </row>
    <row r="15" spans="1:17" ht="16.5">
      <c r="A15" s="118">
        <v>13</v>
      </c>
      <c r="B15" s="18">
        <v>501</v>
      </c>
      <c r="C15" s="18">
        <v>5</v>
      </c>
      <c r="D15" s="15" t="s">
        <v>13</v>
      </c>
      <c r="E15" s="103">
        <v>705</v>
      </c>
      <c r="F15" s="14">
        <f t="shared" si="8"/>
        <v>775.50000000000011</v>
      </c>
      <c r="G15" s="113">
        <f>G14</f>
        <v>27500</v>
      </c>
      <c r="H15" s="166">
        <v>0</v>
      </c>
      <c r="I15" s="167">
        <f t="shared" si="5"/>
        <v>0</v>
      </c>
      <c r="J15" s="168">
        <f t="shared" si="6"/>
        <v>0</v>
      </c>
      <c r="K15" s="169">
        <f t="shared" si="7"/>
        <v>2326500.0000000005</v>
      </c>
      <c r="L15" s="113" t="s">
        <v>61</v>
      </c>
      <c r="Q15" s="10"/>
    </row>
    <row r="16" spans="1:17" ht="16.5">
      <c r="A16" s="118">
        <v>14</v>
      </c>
      <c r="B16" s="18">
        <v>502</v>
      </c>
      <c r="C16" s="18">
        <v>5</v>
      </c>
      <c r="D16" s="15" t="s">
        <v>13</v>
      </c>
      <c r="E16" s="103">
        <v>711</v>
      </c>
      <c r="F16" s="14">
        <f t="shared" si="8"/>
        <v>782.1</v>
      </c>
      <c r="G16" s="113">
        <f>G15</f>
        <v>27500</v>
      </c>
      <c r="H16" s="166">
        <f t="shared" si="9"/>
        <v>19552500</v>
      </c>
      <c r="I16" s="167">
        <f t="shared" si="5"/>
        <v>21116700</v>
      </c>
      <c r="J16" s="168">
        <f t="shared" si="6"/>
        <v>44000</v>
      </c>
      <c r="K16" s="169">
        <f t="shared" si="7"/>
        <v>2346300</v>
      </c>
      <c r="L16" s="205" t="s">
        <v>70</v>
      </c>
      <c r="Q16" s="10"/>
    </row>
    <row r="17" spans="1:16">
      <c r="A17" s="118">
        <v>15</v>
      </c>
      <c r="B17" s="18">
        <v>503</v>
      </c>
      <c r="C17" s="18">
        <v>5</v>
      </c>
      <c r="D17" s="15" t="s">
        <v>13</v>
      </c>
      <c r="E17" s="103">
        <v>707</v>
      </c>
      <c r="F17" s="14">
        <f t="shared" si="8"/>
        <v>777.7</v>
      </c>
      <c r="G17" s="113">
        <f>G16</f>
        <v>27500</v>
      </c>
      <c r="H17" s="166">
        <v>0</v>
      </c>
      <c r="I17" s="167">
        <f t="shared" si="5"/>
        <v>0</v>
      </c>
      <c r="J17" s="168">
        <f t="shared" si="6"/>
        <v>0</v>
      </c>
      <c r="K17" s="169">
        <f t="shared" si="7"/>
        <v>2333100</v>
      </c>
      <c r="L17" s="113" t="s">
        <v>61</v>
      </c>
    </row>
    <row r="18" spans="1:16">
      <c r="A18" s="155" t="s">
        <v>3</v>
      </c>
      <c r="B18" s="155"/>
      <c r="C18" s="155"/>
      <c r="D18" s="155"/>
      <c r="E18" s="94">
        <f>SUM(E3:E17)</f>
        <v>10429</v>
      </c>
      <c r="F18" s="100">
        <f>SUM(F3:F17)</f>
        <v>11471.900000000001</v>
      </c>
      <c r="G18" s="164"/>
      <c r="H18" s="186">
        <f t="shared" ref="H18:K18" si="10">SUM(H3:H17)</f>
        <v>170307500</v>
      </c>
      <c r="I18" s="187">
        <f t="shared" si="10"/>
        <v>183932100</v>
      </c>
      <c r="J18" s="188"/>
      <c r="K18" s="189">
        <f t="shared" si="10"/>
        <v>34415700</v>
      </c>
      <c r="L18" s="113"/>
    </row>
    <row r="19" spans="1:16">
      <c r="A19" s="119"/>
      <c r="B19" s="120"/>
      <c r="C19" s="120"/>
      <c r="D19" s="120"/>
      <c r="E19" s="121"/>
      <c r="F19" s="122"/>
      <c r="G19" s="190"/>
      <c r="H19" s="191"/>
      <c r="I19" s="192"/>
      <c r="J19" s="193"/>
      <c r="K19" s="194"/>
      <c r="L19" s="97"/>
    </row>
    <row r="20" spans="1:16" ht="27" customHeight="1">
      <c r="A20" s="152" t="s">
        <v>58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4"/>
    </row>
    <row r="21" spans="1:16" ht="42" customHeight="1">
      <c r="A21" s="117" t="s">
        <v>1</v>
      </c>
      <c r="B21" s="117" t="s">
        <v>0</v>
      </c>
      <c r="C21" s="117" t="s">
        <v>2</v>
      </c>
      <c r="D21" s="117" t="s">
        <v>62</v>
      </c>
      <c r="E21" s="117" t="s">
        <v>64</v>
      </c>
      <c r="F21" s="117" t="s">
        <v>11</v>
      </c>
      <c r="G21" s="112" t="s">
        <v>65</v>
      </c>
      <c r="H21" s="112" t="s">
        <v>66</v>
      </c>
      <c r="I21" s="162" t="s">
        <v>67</v>
      </c>
      <c r="J21" s="163" t="s">
        <v>68</v>
      </c>
      <c r="K21" s="112" t="s">
        <v>69</v>
      </c>
      <c r="L21" s="112" t="s">
        <v>60</v>
      </c>
    </row>
    <row r="22" spans="1:16">
      <c r="A22" s="118">
        <v>16</v>
      </c>
      <c r="B22" s="18">
        <v>601</v>
      </c>
      <c r="C22" s="18">
        <v>6</v>
      </c>
      <c r="D22" s="15" t="s">
        <v>13</v>
      </c>
      <c r="E22" s="65">
        <v>1237</v>
      </c>
      <c r="F22" s="14">
        <f t="shared" si="8"/>
        <v>1360.7</v>
      </c>
      <c r="G22" s="113">
        <f>G17+500</f>
        <v>28000</v>
      </c>
      <c r="H22" s="166">
        <v>0</v>
      </c>
      <c r="I22" s="167">
        <f t="shared" si="5"/>
        <v>0</v>
      </c>
      <c r="J22" s="168">
        <f t="shared" si="6"/>
        <v>0</v>
      </c>
      <c r="K22" s="169">
        <f t="shared" si="7"/>
        <v>4082100</v>
      </c>
      <c r="L22" s="113" t="s">
        <v>61</v>
      </c>
    </row>
    <row r="23" spans="1:16">
      <c r="A23" s="118">
        <v>17</v>
      </c>
      <c r="B23" s="18">
        <v>602</v>
      </c>
      <c r="C23" s="18">
        <v>6</v>
      </c>
      <c r="D23" s="15" t="s">
        <v>13</v>
      </c>
      <c r="E23" s="65">
        <v>919</v>
      </c>
      <c r="F23" s="14">
        <f t="shared" si="8"/>
        <v>1010.9000000000001</v>
      </c>
      <c r="G23" s="113">
        <f>G22</f>
        <v>28000</v>
      </c>
      <c r="H23" s="166">
        <v>0</v>
      </c>
      <c r="I23" s="167">
        <f t="shared" si="5"/>
        <v>0</v>
      </c>
      <c r="J23" s="168">
        <f t="shared" si="6"/>
        <v>0</v>
      </c>
      <c r="K23" s="169">
        <f t="shared" si="7"/>
        <v>3032700.0000000005</v>
      </c>
      <c r="L23" s="113" t="s">
        <v>61</v>
      </c>
    </row>
    <row r="24" spans="1:16">
      <c r="A24" s="118">
        <v>18</v>
      </c>
      <c r="B24" s="18">
        <v>701</v>
      </c>
      <c r="C24" s="18">
        <v>7</v>
      </c>
      <c r="D24" s="15" t="s">
        <v>13</v>
      </c>
      <c r="E24" s="66">
        <v>705</v>
      </c>
      <c r="F24" s="14">
        <f t="shared" si="8"/>
        <v>775.50000000000011</v>
      </c>
      <c r="G24" s="113">
        <f>G23</f>
        <v>28000</v>
      </c>
      <c r="H24" s="166">
        <f t="shared" si="9"/>
        <v>19740000</v>
      </c>
      <c r="I24" s="167">
        <f t="shared" si="5"/>
        <v>21319200</v>
      </c>
      <c r="J24" s="168">
        <f t="shared" si="6"/>
        <v>44500</v>
      </c>
      <c r="K24" s="169">
        <f t="shared" si="7"/>
        <v>2326500.0000000005</v>
      </c>
      <c r="L24" s="205" t="s">
        <v>70</v>
      </c>
    </row>
    <row r="25" spans="1:16">
      <c r="A25" s="118">
        <v>19</v>
      </c>
      <c r="B25" s="18">
        <v>702</v>
      </c>
      <c r="C25" s="18">
        <v>7</v>
      </c>
      <c r="D25" s="15" t="s">
        <v>13</v>
      </c>
      <c r="E25" s="66">
        <v>525</v>
      </c>
      <c r="F25" s="14">
        <f t="shared" si="8"/>
        <v>577.5</v>
      </c>
      <c r="G25" s="113">
        <f>G24</f>
        <v>28000</v>
      </c>
      <c r="H25" s="166">
        <f t="shared" si="9"/>
        <v>14700000</v>
      </c>
      <c r="I25" s="167">
        <f t="shared" si="5"/>
        <v>15876000</v>
      </c>
      <c r="J25" s="168">
        <f t="shared" si="6"/>
        <v>33000</v>
      </c>
      <c r="K25" s="169">
        <f t="shared" si="7"/>
        <v>1732500</v>
      </c>
      <c r="L25" s="205" t="s">
        <v>70</v>
      </c>
    </row>
    <row r="26" spans="1:16">
      <c r="A26" s="118">
        <v>20</v>
      </c>
      <c r="B26" s="18">
        <v>703</v>
      </c>
      <c r="C26" s="18">
        <v>7</v>
      </c>
      <c r="D26" s="15" t="s">
        <v>13</v>
      </c>
      <c r="E26" s="65">
        <v>919</v>
      </c>
      <c r="F26" s="14">
        <f t="shared" si="8"/>
        <v>1010.9000000000001</v>
      </c>
      <c r="G26" s="113">
        <f>G25</f>
        <v>28000</v>
      </c>
      <c r="H26" s="166">
        <v>0</v>
      </c>
      <c r="I26" s="167">
        <f t="shared" si="5"/>
        <v>0</v>
      </c>
      <c r="J26" s="168">
        <f t="shared" si="6"/>
        <v>0</v>
      </c>
      <c r="K26" s="169">
        <f t="shared" si="7"/>
        <v>3032700.0000000005</v>
      </c>
      <c r="L26" s="113" t="s">
        <v>61</v>
      </c>
      <c r="P26" s="2"/>
    </row>
    <row r="27" spans="1:16">
      <c r="A27" s="118">
        <v>21</v>
      </c>
      <c r="B27" s="18">
        <v>801</v>
      </c>
      <c r="C27" s="18">
        <v>8</v>
      </c>
      <c r="D27" s="15" t="s">
        <v>13</v>
      </c>
      <c r="E27" s="66">
        <v>705</v>
      </c>
      <c r="F27" s="14">
        <f t="shared" si="8"/>
        <v>775.50000000000011</v>
      </c>
      <c r="G27" s="113">
        <f>G26</f>
        <v>28000</v>
      </c>
      <c r="H27" s="166">
        <v>0</v>
      </c>
      <c r="I27" s="167">
        <f t="shared" si="5"/>
        <v>0</v>
      </c>
      <c r="J27" s="168">
        <f t="shared" si="6"/>
        <v>0</v>
      </c>
      <c r="K27" s="169">
        <f t="shared" si="7"/>
        <v>2326500.0000000005</v>
      </c>
      <c r="L27" s="113" t="s">
        <v>61</v>
      </c>
      <c r="P27" s="2"/>
    </row>
    <row r="28" spans="1:16">
      <c r="A28" s="118">
        <v>22</v>
      </c>
      <c r="B28" s="18">
        <v>802</v>
      </c>
      <c r="C28" s="18">
        <v>8</v>
      </c>
      <c r="D28" s="15" t="s">
        <v>13</v>
      </c>
      <c r="E28" s="66">
        <v>525</v>
      </c>
      <c r="F28" s="14">
        <f t="shared" si="8"/>
        <v>577.5</v>
      </c>
      <c r="G28" s="113">
        <f>G27</f>
        <v>28000</v>
      </c>
      <c r="H28" s="166">
        <f t="shared" si="9"/>
        <v>14700000</v>
      </c>
      <c r="I28" s="167">
        <f t="shared" si="5"/>
        <v>15876000</v>
      </c>
      <c r="J28" s="168">
        <f t="shared" si="6"/>
        <v>33000</v>
      </c>
      <c r="K28" s="169">
        <f t="shared" si="7"/>
        <v>1732500</v>
      </c>
      <c r="L28" s="205" t="s">
        <v>70</v>
      </c>
      <c r="P28" s="2"/>
    </row>
    <row r="29" spans="1:16">
      <c r="A29" s="118">
        <v>23</v>
      </c>
      <c r="B29" s="18">
        <v>803</v>
      </c>
      <c r="C29" s="18">
        <v>8</v>
      </c>
      <c r="D29" s="15" t="s">
        <v>13</v>
      </c>
      <c r="E29" s="65">
        <v>919</v>
      </c>
      <c r="F29" s="14">
        <f t="shared" si="8"/>
        <v>1010.9000000000001</v>
      </c>
      <c r="G29" s="113">
        <f>G28</f>
        <v>28000</v>
      </c>
      <c r="H29" s="166">
        <v>0</v>
      </c>
      <c r="I29" s="167">
        <f t="shared" si="5"/>
        <v>0</v>
      </c>
      <c r="J29" s="168">
        <f t="shared" si="6"/>
        <v>0</v>
      </c>
      <c r="K29" s="169">
        <f t="shared" si="7"/>
        <v>3032700.0000000005</v>
      </c>
      <c r="L29" s="113" t="s">
        <v>61</v>
      </c>
      <c r="P29" s="2"/>
    </row>
    <row r="30" spans="1:16">
      <c r="A30" s="118">
        <v>24</v>
      </c>
      <c r="B30" s="18">
        <v>901</v>
      </c>
      <c r="C30" s="18">
        <v>9</v>
      </c>
      <c r="D30" s="15" t="s">
        <v>13</v>
      </c>
      <c r="E30" s="66">
        <v>724</v>
      </c>
      <c r="F30" s="14">
        <f t="shared" si="8"/>
        <v>796.40000000000009</v>
      </c>
      <c r="G30" s="113">
        <f>G29</f>
        <v>28000</v>
      </c>
      <c r="H30" s="166">
        <v>0</v>
      </c>
      <c r="I30" s="167">
        <f t="shared" si="5"/>
        <v>0</v>
      </c>
      <c r="J30" s="168">
        <f t="shared" si="6"/>
        <v>0</v>
      </c>
      <c r="K30" s="169">
        <f t="shared" si="7"/>
        <v>2389200.0000000005</v>
      </c>
      <c r="L30" s="113" t="s">
        <v>61</v>
      </c>
      <c r="P30" s="2"/>
    </row>
    <row r="31" spans="1:16">
      <c r="A31" s="118">
        <v>25</v>
      </c>
      <c r="B31" s="18">
        <v>902</v>
      </c>
      <c r="C31" s="18">
        <v>9</v>
      </c>
      <c r="D31" s="15" t="s">
        <v>13</v>
      </c>
      <c r="E31" s="66">
        <v>505</v>
      </c>
      <c r="F31" s="14">
        <f t="shared" si="8"/>
        <v>555.5</v>
      </c>
      <c r="G31" s="113">
        <f>G30</f>
        <v>28000</v>
      </c>
      <c r="H31" s="166">
        <f t="shared" si="9"/>
        <v>14140000</v>
      </c>
      <c r="I31" s="167">
        <f t="shared" si="5"/>
        <v>15271200</v>
      </c>
      <c r="J31" s="168">
        <f t="shared" si="6"/>
        <v>32000</v>
      </c>
      <c r="K31" s="169">
        <f t="shared" si="7"/>
        <v>1666500</v>
      </c>
      <c r="L31" s="205" t="s">
        <v>70</v>
      </c>
      <c r="P31" s="2"/>
    </row>
    <row r="32" spans="1:16">
      <c r="A32" s="118">
        <v>26</v>
      </c>
      <c r="B32" s="18">
        <v>903</v>
      </c>
      <c r="C32" s="18">
        <v>9</v>
      </c>
      <c r="D32" s="15" t="s">
        <v>13</v>
      </c>
      <c r="E32" s="65">
        <v>920</v>
      </c>
      <c r="F32" s="14">
        <f t="shared" si="8"/>
        <v>1012.0000000000001</v>
      </c>
      <c r="G32" s="113">
        <f>G31</f>
        <v>28000</v>
      </c>
      <c r="H32" s="166">
        <f t="shared" si="9"/>
        <v>25760000</v>
      </c>
      <c r="I32" s="167">
        <f t="shared" si="5"/>
        <v>27820800</v>
      </c>
      <c r="J32" s="168">
        <f t="shared" si="6"/>
        <v>58000</v>
      </c>
      <c r="K32" s="169">
        <f t="shared" si="7"/>
        <v>3036000.0000000005</v>
      </c>
      <c r="L32" s="205" t="s">
        <v>70</v>
      </c>
      <c r="P32" s="2"/>
    </row>
    <row r="33" spans="1:16">
      <c r="A33" s="118">
        <v>27</v>
      </c>
      <c r="B33" s="18">
        <v>1001</v>
      </c>
      <c r="C33" s="18">
        <v>10</v>
      </c>
      <c r="D33" s="15" t="s">
        <v>13</v>
      </c>
      <c r="E33" s="20">
        <v>917</v>
      </c>
      <c r="F33" s="14">
        <f t="shared" si="8"/>
        <v>1008.7</v>
      </c>
      <c r="G33" s="113">
        <f>G32</f>
        <v>28000</v>
      </c>
      <c r="H33" s="166">
        <f t="shared" si="9"/>
        <v>25676000</v>
      </c>
      <c r="I33" s="167">
        <f t="shared" si="5"/>
        <v>27730080</v>
      </c>
      <c r="J33" s="168">
        <f t="shared" si="6"/>
        <v>58000</v>
      </c>
      <c r="K33" s="169">
        <f t="shared" si="7"/>
        <v>3026100</v>
      </c>
      <c r="L33" s="205" t="s">
        <v>70</v>
      </c>
      <c r="P33" s="2"/>
    </row>
    <row r="34" spans="1:16">
      <c r="A34" s="118">
        <v>28</v>
      </c>
      <c r="B34" s="18">
        <v>1002</v>
      </c>
      <c r="C34" s="18">
        <v>10</v>
      </c>
      <c r="D34" s="15" t="s">
        <v>13</v>
      </c>
      <c r="E34" s="20">
        <v>315</v>
      </c>
      <c r="F34" s="14">
        <f t="shared" si="8"/>
        <v>346.5</v>
      </c>
      <c r="G34" s="113">
        <f>G33</f>
        <v>28000</v>
      </c>
      <c r="H34" s="166">
        <f t="shared" si="9"/>
        <v>8820000</v>
      </c>
      <c r="I34" s="167">
        <f t="shared" si="5"/>
        <v>9525600</v>
      </c>
      <c r="J34" s="168">
        <f t="shared" si="6"/>
        <v>20000</v>
      </c>
      <c r="K34" s="169">
        <f t="shared" si="7"/>
        <v>1039500</v>
      </c>
      <c r="L34" s="205" t="s">
        <v>70</v>
      </c>
      <c r="P34" s="2"/>
    </row>
    <row r="35" spans="1:16">
      <c r="A35" s="118">
        <v>29</v>
      </c>
      <c r="B35" s="18">
        <v>1003</v>
      </c>
      <c r="C35" s="18">
        <v>10</v>
      </c>
      <c r="D35" s="15" t="s">
        <v>13</v>
      </c>
      <c r="E35" s="20">
        <v>920</v>
      </c>
      <c r="F35" s="14">
        <f t="shared" si="8"/>
        <v>1012.0000000000001</v>
      </c>
      <c r="G35" s="113">
        <f>G34</f>
        <v>28000</v>
      </c>
      <c r="H35" s="166">
        <f t="shared" si="9"/>
        <v>25760000</v>
      </c>
      <c r="I35" s="167">
        <f t="shared" si="5"/>
        <v>27820800</v>
      </c>
      <c r="J35" s="168">
        <f t="shared" si="6"/>
        <v>58000</v>
      </c>
      <c r="K35" s="169">
        <f t="shared" si="7"/>
        <v>3036000.0000000005</v>
      </c>
      <c r="L35" s="205" t="s">
        <v>70</v>
      </c>
      <c r="P35" s="2"/>
    </row>
    <row r="36" spans="1:16" s="43" customFormat="1" ht="16.5">
      <c r="A36" s="145" t="s">
        <v>3</v>
      </c>
      <c r="B36" s="145"/>
      <c r="C36" s="145"/>
      <c r="D36" s="145"/>
      <c r="E36" s="52">
        <f>SUM(E22:E35)</f>
        <v>10755</v>
      </c>
      <c r="F36" s="52">
        <f>SUM(F22:F35)</f>
        <v>11830.5</v>
      </c>
      <c r="G36" s="92"/>
      <c r="H36" s="180">
        <f t="shared" ref="H36:K36" si="11">SUM(H22:H35)</f>
        <v>149296000</v>
      </c>
      <c r="I36" s="174">
        <f t="shared" si="11"/>
        <v>161239680</v>
      </c>
      <c r="J36" s="181"/>
      <c r="K36" s="180">
        <f t="shared" si="11"/>
        <v>35491500</v>
      </c>
      <c r="L36" s="46"/>
    </row>
  </sheetData>
  <mergeCells count="4">
    <mergeCell ref="A1:K1"/>
    <mergeCell ref="A36:D36"/>
    <mergeCell ref="A20:K20"/>
    <mergeCell ref="A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85AF-D2FE-4A5D-9F8E-720F1D4C563E}">
  <dimension ref="A1:Q24"/>
  <sheetViews>
    <sheetView topLeftCell="A4" zoomScale="130" zoomScaleNormal="130" workbookViewId="0">
      <selection activeCell="E24" sqref="E24:F24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8.28515625" style="34" customWidth="1"/>
    <col min="6" max="6" width="7" style="19" customWidth="1"/>
    <col min="7" max="7" width="7.140625" style="96" customWidth="1"/>
    <col min="8" max="8" width="10.7109375" style="96" customWidth="1"/>
    <col min="9" max="9" width="12.85546875" style="96" customWidth="1"/>
    <col min="10" max="10" width="9.7109375" style="185" customWidth="1"/>
    <col min="11" max="11" width="10.140625" style="96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54.75" customHeight="1">
      <c r="A2" s="117" t="s">
        <v>1</v>
      </c>
      <c r="B2" s="117" t="s">
        <v>0</v>
      </c>
      <c r="C2" s="117" t="s">
        <v>2</v>
      </c>
      <c r="D2" s="117" t="s">
        <v>62</v>
      </c>
      <c r="E2" s="117" t="s">
        <v>63</v>
      </c>
      <c r="F2" s="117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 s="96" customFormat="1" ht="15" customHeight="1">
      <c r="A3" s="118">
        <v>1</v>
      </c>
      <c r="B3" s="118">
        <v>101</v>
      </c>
      <c r="C3" s="118">
        <v>1</v>
      </c>
      <c r="D3" s="15" t="s">
        <v>24</v>
      </c>
      <c r="E3" s="103">
        <v>519</v>
      </c>
      <c r="F3" s="21">
        <f t="shared" ref="F3:F5" si="0">E3*1.1</f>
        <v>570.90000000000009</v>
      </c>
      <c r="G3" s="113">
        <v>27500</v>
      </c>
      <c r="H3" s="166">
        <f t="shared" ref="H3:H5" si="1">E3*G3</f>
        <v>14272500</v>
      </c>
      <c r="I3" s="167">
        <f t="shared" ref="I3:I23" si="2">ROUND(H3*1.08,0)</f>
        <v>15414300</v>
      </c>
      <c r="J3" s="168">
        <f t="shared" ref="J3:J23" si="3">MROUND((I3*0.025/12),500)</f>
        <v>32000</v>
      </c>
      <c r="K3" s="169">
        <f t="shared" ref="K3:K23" si="4">F3*3000</f>
        <v>1712700.0000000002</v>
      </c>
      <c r="L3" s="205" t="s">
        <v>70</v>
      </c>
      <c r="P3" s="19"/>
    </row>
    <row r="4" spans="1:17" s="96" customFormat="1" ht="16.5" customHeight="1">
      <c r="A4" s="118">
        <v>2</v>
      </c>
      <c r="B4" s="118">
        <v>102</v>
      </c>
      <c r="C4" s="118">
        <v>1</v>
      </c>
      <c r="D4" s="15" t="s">
        <v>13</v>
      </c>
      <c r="E4" s="103">
        <v>711</v>
      </c>
      <c r="F4" s="21">
        <f t="shared" si="0"/>
        <v>782.1</v>
      </c>
      <c r="G4" s="113">
        <f>G3</f>
        <v>27500</v>
      </c>
      <c r="H4" s="166">
        <f t="shared" si="1"/>
        <v>19552500</v>
      </c>
      <c r="I4" s="167">
        <f t="shared" si="2"/>
        <v>21116700</v>
      </c>
      <c r="J4" s="168">
        <f t="shared" si="3"/>
        <v>44000</v>
      </c>
      <c r="K4" s="169">
        <f t="shared" si="4"/>
        <v>2346300</v>
      </c>
      <c r="L4" s="205" t="s">
        <v>70</v>
      </c>
      <c r="P4" s="19"/>
    </row>
    <row r="5" spans="1:17" s="96" customFormat="1" ht="15.75" customHeight="1">
      <c r="A5" s="118">
        <v>3</v>
      </c>
      <c r="B5" s="118">
        <v>103</v>
      </c>
      <c r="C5" s="118">
        <v>1</v>
      </c>
      <c r="D5" s="15" t="s">
        <v>13</v>
      </c>
      <c r="E5" s="103">
        <v>707</v>
      </c>
      <c r="F5" s="21">
        <f t="shared" si="0"/>
        <v>777.7</v>
      </c>
      <c r="G5" s="113">
        <f>G4</f>
        <v>27500</v>
      </c>
      <c r="H5" s="166">
        <f t="shared" si="1"/>
        <v>19442500</v>
      </c>
      <c r="I5" s="167">
        <f t="shared" si="2"/>
        <v>20997900</v>
      </c>
      <c r="J5" s="168">
        <f t="shared" si="3"/>
        <v>43500</v>
      </c>
      <c r="K5" s="169">
        <f t="shared" si="4"/>
        <v>2333100</v>
      </c>
      <c r="L5" s="205" t="s">
        <v>70</v>
      </c>
      <c r="P5" s="19"/>
    </row>
    <row r="6" spans="1:17">
      <c r="A6" s="118">
        <v>4</v>
      </c>
      <c r="B6" s="21">
        <v>202</v>
      </c>
      <c r="C6" s="14">
        <v>2</v>
      </c>
      <c r="D6" s="15" t="s">
        <v>13</v>
      </c>
      <c r="E6" s="103">
        <v>711</v>
      </c>
      <c r="F6" s="14">
        <f t="shared" ref="F6:F23" si="5">E6*1.1</f>
        <v>782.1</v>
      </c>
      <c r="G6" s="113">
        <f>G5</f>
        <v>27500</v>
      </c>
      <c r="H6" s="166">
        <f t="shared" ref="H6:H23" si="6">E6*G6</f>
        <v>19552500</v>
      </c>
      <c r="I6" s="167">
        <f t="shared" si="2"/>
        <v>21116700</v>
      </c>
      <c r="J6" s="168">
        <f t="shared" si="3"/>
        <v>44000</v>
      </c>
      <c r="K6" s="169">
        <f t="shared" si="4"/>
        <v>2346300</v>
      </c>
      <c r="L6" s="205" t="s">
        <v>70</v>
      </c>
      <c r="M6" s="7"/>
      <c r="N6" s="8"/>
      <c r="P6" s="3"/>
      <c r="Q6" s="3"/>
    </row>
    <row r="7" spans="1:17" s="35" customFormat="1">
      <c r="A7" s="118">
        <v>5</v>
      </c>
      <c r="B7" s="21">
        <v>203</v>
      </c>
      <c r="C7" s="14">
        <v>2</v>
      </c>
      <c r="D7" s="15" t="s">
        <v>13</v>
      </c>
      <c r="E7" s="103">
        <v>707</v>
      </c>
      <c r="F7" s="14">
        <f t="shared" si="5"/>
        <v>777.7</v>
      </c>
      <c r="G7" s="113">
        <f>G6</f>
        <v>27500</v>
      </c>
      <c r="H7" s="166">
        <f t="shared" si="6"/>
        <v>19442500</v>
      </c>
      <c r="I7" s="167">
        <f t="shared" si="2"/>
        <v>20997900</v>
      </c>
      <c r="J7" s="168">
        <f t="shared" si="3"/>
        <v>43500</v>
      </c>
      <c r="K7" s="169">
        <f t="shared" si="4"/>
        <v>2333100</v>
      </c>
      <c r="L7" s="205" t="s">
        <v>70</v>
      </c>
      <c r="M7" s="36"/>
      <c r="N7" s="37"/>
      <c r="P7" s="6"/>
      <c r="Q7" s="6"/>
    </row>
    <row r="8" spans="1:17" ht="16.5">
      <c r="A8" s="118">
        <v>6</v>
      </c>
      <c r="B8" s="18">
        <v>301</v>
      </c>
      <c r="C8" s="14">
        <v>3</v>
      </c>
      <c r="D8" s="15" t="s">
        <v>13</v>
      </c>
      <c r="E8" s="103">
        <v>705</v>
      </c>
      <c r="F8" s="14">
        <f t="shared" si="5"/>
        <v>775.50000000000011</v>
      </c>
      <c r="G8" s="113">
        <f>G7</f>
        <v>27500</v>
      </c>
      <c r="H8" s="166">
        <f t="shared" si="6"/>
        <v>19387500</v>
      </c>
      <c r="I8" s="167">
        <f t="shared" si="2"/>
        <v>20938500</v>
      </c>
      <c r="J8" s="168">
        <f t="shared" si="3"/>
        <v>43500</v>
      </c>
      <c r="K8" s="169">
        <f t="shared" si="4"/>
        <v>2326500.0000000005</v>
      </c>
      <c r="L8" s="205" t="s">
        <v>70</v>
      </c>
      <c r="N8" s="9"/>
      <c r="Q8" s="10"/>
    </row>
    <row r="9" spans="1:17" ht="16.5">
      <c r="A9" s="118">
        <v>7</v>
      </c>
      <c r="B9" s="18">
        <v>302</v>
      </c>
      <c r="C9" s="14">
        <v>3</v>
      </c>
      <c r="D9" s="15" t="s">
        <v>13</v>
      </c>
      <c r="E9" s="103">
        <v>711</v>
      </c>
      <c r="F9" s="14">
        <f t="shared" si="5"/>
        <v>782.1</v>
      </c>
      <c r="G9" s="113">
        <f>G8</f>
        <v>27500</v>
      </c>
      <c r="H9" s="166">
        <f t="shared" si="6"/>
        <v>19552500</v>
      </c>
      <c r="I9" s="167">
        <f t="shared" si="2"/>
        <v>21116700</v>
      </c>
      <c r="J9" s="168">
        <f t="shared" si="3"/>
        <v>44000</v>
      </c>
      <c r="K9" s="169">
        <f t="shared" si="4"/>
        <v>2346300</v>
      </c>
      <c r="L9" s="205" t="s">
        <v>70</v>
      </c>
      <c r="N9" s="9"/>
      <c r="Q9" s="10"/>
    </row>
    <row r="10" spans="1:17" ht="16.5">
      <c r="A10" s="118">
        <v>8</v>
      </c>
      <c r="B10" s="18">
        <v>402</v>
      </c>
      <c r="C10" s="18">
        <v>4</v>
      </c>
      <c r="D10" s="15" t="s">
        <v>13</v>
      </c>
      <c r="E10" s="103">
        <v>711</v>
      </c>
      <c r="F10" s="14">
        <f t="shared" si="5"/>
        <v>782.1</v>
      </c>
      <c r="G10" s="113">
        <f>G9</f>
        <v>27500</v>
      </c>
      <c r="H10" s="166">
        <f t="shared" si="6"/>
        <v>19552500</v>
      </c>
      <c r="I10" s="167">
        <f t="shared" si="2"/>
        <v>21116700</v>
      </c>
      <c r="J10" s="168">
        <f t="shared" si="3"/>
        <v>44000</v>
      </c>
      <c r="K10" s="169">
        <f t="shared" si="4"/>
        <v>2346300</v>
      </c>
      <c r="L10" s="205" t="s">
        <v>70</v>
      </c>
      <c r="Q10" s="10"/>
    </row>
    <row r="11" spans="1:17" ht="16.5">
      <c r="A11" s="118">
        <v>9</v>
      </c>
      <c r="B11" s="18">
        <v>502</v>
      </c>
      <c r="C11" s="18">
        <v>5</v>
      </c>
      <c r="D11" s="15" t="s">
        <v>13</v>
      </c>
      <c r="E11" s="103">
        <v>711</v>
      </c>
      <c r="F11" s="14">
        <f t="shared" si="5"/>
        <v>782.1</v>
      </c>
      <c r="G11" s="113">
        <f>G10</f>
        <v>27500</v>
      </c>
      <c r="H11" s="166">
        <f t="shared" si="6"/>
        <v>19552500</v>
      </c>
      <c r="I11" s="167">
        <f t="shared" si="2"/>
        <v>21116700</v>
      </c>
      <c r="J11" s="168">
        <f t="shared" si="3"/>
        <v>44000</v>
      </c>
      <c r="K11" s="169">
        <f t="shared" si="4"/>
        <v>2346300</v>
      </c>
      <c r="L11" s="205" t="s">
        <v>70</v>
      </c>
      <c r="Q11" s="10"/>
    </row>
    <row r="12" spans="1:17">
      <c r="A12" s="155" t="s">
        <v>3</v>
      </c>
      <c r="B12" s="155"/>
      <c r="C12" s="155"/>
      <c r="D12" s="155"/>
      <c r="E12" s="94">
        <f>SUM(E3:E11)</f>
        <v>6193</v>
      </c>
      <c r="F12" s="100">
        <f>SUM(F3:F11)</f>
        <v>6812.3000000000011</v>
      </c>
      <c r="G12" s="164"/>
      <c r="H12" s="186">
        <f>SUM(H3:H11)</f>
        <v>170307500</v>
      </c>
      <c r="I12" s="187">
        <f>SUM(I3:I11)</f>
        <v>183932100</v>
      </c>
      <c r="J12" s="188"/>
      <c r="K12" s="189">
        <f>SUM(K3:K11)</f>
        <v>20436900</v>
      </c>
      <c r="L12" s="113"/>
    </row>
    <row r="13" spans="1:17">
      <c r="A13" s="119"/>
      <c r="B13" s="120"/>
      <c r="C13" s="120"/>
      <c r="D13" s="120"/>
      <c r="E13" s="121"/>
      <c r="F13" s="122"/>
      <c r="G13" s="190"/>
      <c r="H13" s="191"/>
      <c r="I13" s="192"/>
      <c r="J13" s="193"/>
      <c r="K13" s="194"/>
      <c r="L13" s="97"/>
    </row>
    <row r="14" spans="1:17" ht="27" customHeight="1">
      <c r="A14" s="152" t="s">
        <v>58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4"/>
    </row>
    <row r="15" spans="1:17" ht="42" customHeight="1">
      <c r="A15" s="117" t="s">
        <v>1</v>
      </c>
      <c r="B15" s="117" t="s">
        <v>0</v>
      </c>
      <c r="C15" s="117" t="s">
        <v>2</v>
      </c>
      <c r="D15" s="117" t="s">
        <v>62</v>
      </c>
      <c r="E15" s="117" t="s">
        <v>64</v>
      </c>
      <c r="F15" s="117" t="s">
        <v>11</v>
      </c>
      <c r="G15" s="112" t="s">
        <v>65</v>
      </c>
      <c r="H15" s="112" t="s">
        <v>66</v>
      </c>
      <c r="I15" s="162" t="s">
        <v>67</v>
      </c>
      <c r="J15" s="163" t="s">
        <v>68</v>
      </c>
      <c r="K15" s="112" t="s">
        <v>69</v>
      </c>
      <c r="L15" s="112" t="s">
        <v>60</v>
      </c>
    </row>
    <row r="16" spans="1:17">
      <c r="A16" s="118">
        <v>10</v>
      </c>
      <c r="B16" s="18">
        <v>701</v>
      </c>
      <c r="C16" s="18">
        <v>7</v>
      </c>
      <c r="D16" s="15" t="s">
        <v>13</v>
      </c>
      <c r="E16" s="66">
        <v>705</v>
      </c>
      <c r="F16" s="14">
        <f t="shared" si="5"/>
        <v>775.50000000000011</v>
      </c>
      <c r="G16" s="113">
        <f>G11+500</f>
        <v>28000</v>
      </c>
      <c r="H16" s="166">
        <f t="shared" si="6"/>
        <v>19740000</v>
      </c>
      <c r="I16" s="167">
        <f t="shared" si="2"/>
        <v>21319200</v>
      </c>
      <c r="J16" s="168">
        <f t="shared" si="3"/>
        <v>44500</v>
      </c>
      <c r="K16" s="169">
        <f t="shared" si="4"/>
        <v>2326500.0000000005</v>
      </c>
      <c r="L16" s="205" t="s">
        <v>70</v>
      </c>
    </row>
    <row r="17" spans="1:16">
      <c r="A17" s="118">
        <v>11</v>
      </c>
      <c r="B17" s="18">
        <v>702</v>
      </c>
      <c r="C17" s="18">
        <v>7</v>
      </c>
      <c r="D17" s="15" t="s">
        <v>13</v>
      </c>
      <c r="E17" s="66">
        <v>525</v>
      </c>
      <c r="F17" s="14">
        <f t="shared" si="5"/>
        <v>577.5</v>
      </c>
      <c r="G17" s="113">
        <f>G16</f>
        <v>28000</v>
      </c>
      <c r="H17" s="166">
        <f t="shared" si="6"/>
        <v>14700000</v>
      </c>
      <c r="I17" s="167">
        <f t="shared" si="2"/>
        <v>15876000</v>
      </c>
      <c r="J17" s="168">
        <f t="shared" si="3"/>
        <v>33000</v>
      </c>
      <c r="K17" s="169">
        <f t="shared" si="4"/>
        <v>1732500</v>
      </c>
      <c r="L17" s="205" t="s">
        <v>70</v>
      </c>
    </row>
    <row r="18" spans="1:16">
      <c r="A18" s="118">
        <v>12</v>
      </c>
      <c r="B18" s="18">
        <v>802</v>
      </c>
      <c r="C18" s="18">
        <v>8</v>
      </c>
      <c r="D18" s="15" t="s">
        <v>13</v>
      </c>
      <c r="E18" s="66">
        <v>525</v>
      </c>
      <c r="F18" s="14">
        <f t="shared" si="5"/>
        <v>577.5</v>
      </c>
      <c r="G18" s="113">
        <f>G17</f>
        <v>28000</v>
      </c>
      <c r="H18" s="166">
        <f t="shared" si="6"/>
        <v>14700000</v>
      </c>
      <c r="I18" s="167">
        <f t="shared" si="2"/>
        <v>15876000</v>
      </c>
      <c r="J18" s="168">
        <f t="shared" si="3"/>
        <v>33000</v>
      </c>
      <c r="K18" s="169">
        <f t="shared" si="4"/>
        <v>1732500</v>
      </c>
      <c r="L18" s="205" t="s">
        <v>70</v>
      </c>
      <c r="P18" s="2"/>
    </row>
    <row r="19" spans="1:16">
      <c r="A19" s="118">
        <v>13</v>
      </c>
      <c r="B19" s="18">
        <v>902</v>
      </c>
      <c r="C19" s="18">
        <v>9</v>
      </c>
      <c r="D19" s="15" t="s">
        <v>13</v>
      </c>
      <c r="E19" s="66">
        <v>505</v>
      </c>
      <c r="F19" s="14">
        <f t="shared" si="5"/>
        <v>555.5</v>
      </c>
      <c r="G19" s="113">
        <f>G18</f>
        <v>28000</v>
      </c>
      <c r="H19" s="166">
        <f t="shared" si="6"/>
        <v>14140000</v>
      </c>
      <c r="I19" s="167">
        <f t="shared" si="2"/>
        <v>15271200</v>
      </c>
      <c r="J19" s="168">
        <f t="shared" si="3"/>
        <v>32000</v>
      </c>
      <c r="K19" s="169">
        <f t="shared" si="4"/>
        <v>1666500</v>
      </c>
      <c r="L19" s="205" t="s">
        <v>70</v>
      </c>
      <c r="P19" s="2"/>
    </row>
    <row r="20" spans="1:16">
      <c r="A20" s="118">
        <v>14</v>
      </c>
      <c r="B20" s="18">
        <v>903</v>
      </c>
      <c r="C20" s="18">
        <v>9</v>
      </c>
      <c r="D20" s="15" t="s">
        <v>13</v>
      </c>
      <c r="E20" s="65">
        <v>920</v>
      </c>
      <c r="F20" s="14">
        <f t="shared" si="5"/>
        <v>1012.0000000000001</v>
      </c>
      <c r="G20" s="113">
        <f>G19</f>
        <v>28000</v>
      </c>
      <c r="H20" s="166">
        <f t="shared" si="6"/>
        <v>25760000</v>
      </c>
      <c r="I20" s="167">
        <f t="shared" si="2"/>
        <v>27820800</v>
      </c>
      <c r="J20" s="168">
        <f t="shared" si="3"/>
        <v>58000</v>
      </c>
      <c r="K20" s="169">
        <f t="shared" si="4"/>
        <v>3036000.0000000005</v>
      </c>
      <c r="L20" s="205" t="s">
        <v>70</v>
      </c>
      <c r="P20" s="2"/>
    </row>
    <row r="21" spans="1:16">
      <c r="A21" s="118">
        <v>15</v>
      </c>
      <c r="B21" s="18">
        <v>1001</v>
      </c>
      <c r="C21" s="18">
        <v>10</v>
      </c>
      <c r="D21" s="15" t="s">
        <v>13</v>
      </c>
      <c r="E21" s="20">
        <v>917</v>
      </c>
      <c r="F21" s="14">
        <f t="shared" si="5"/>
        <v>1008.7</v>
      </c>
      <c r="G21" s="113">
        <f>G20</f>
        <v>28000</v>
      </c>
      <c r="H21" s="166">
        <f t="shared" si="6"/>
        <v>25676000</v>
      </c>
      <c r="I21" s="167">
        <f t="shared" si="2"/>
        <v>27730080</v>
      </c>
      <c r="J21" s="168">
        <f t="shared" si="3"/>
        <v>58000</v>
      </c>
      <c r="K21" s="169">
        <f t="shared" si="4"/>
        <v>3026100</v>
      </c>
      <c r="L21" s="205" t="s">
        <v>70</v>
      </c>
      <c r="P21" s="2"/>
    </row>
    <row r="22" spans="1:16">
      <c r="A22" s="118">
        <v>16</v>
      </c>
      <c r="B22" s="18">
        <v>1002</v>
      </c>
      <c r="C22" s="18">
        <v>10</v>
      </c>
      <c r="D22" s="15" t="s">
        <v>13</v>
      </c>
      <c r="E22" s="20">
        <v>315</v>
      </c>
      <c r="F22" s="14">
        <f t="shared" si="5"/>
        <v>346.5</v>
      </c>
      <c r="G22" s="113">
        <f>G21</f>
        <v>28000</v>
      </c>
      <c r="H22" s="166">
        <f t="shared" si="6"/>
        <v>8820000</v>
      </c>
      <c r="I22" s="167">
        <f t="shared" si="2"/>
        <v>9525600</v>
      </c>
      <c r="J22" s="168">
        <f t="shared" si="3"/>
        <v>20000</v>
      </c>
      <c r="K22" s="169">
        <f t="shared" si="4"/>
        <v>1039500</v>
      </c>
      <c r="L22" s="205" t="s">
        <v>70</v>
      </c>
      <c r="P22" s="2"/>
    </row>
    <row r="23" spans="1:16">
      <c r="A23" s="118">
        <v>17</v>
      </c>
      <c r="B23" s="18">
        <v>1003</v>
      </c>
      <c r="C23" s="18">
        <v>10</v>
      </c>
      <c r="D23" s="15" t="s">
        <v>13</v>
      </c>
      <c r="E23" s="20">
        <v>920</v>
      </c>
      <c r="F23" s="14">
        <f t="shared" si="5"/>
        <v>1012.0000000000001</v>
      </c>
      <c r="G23" s="113">
        <f>G22</f>
        <v>28000</v>
      </c>
      <c r="H23" s="166">
        <f t="shared" si="6"/>
        <v>25760000</v>
      </c>
      <c r="I23" s="167">
        <f t="shared" si="2"/>
        <v>27820800</v>
      </c>
      <c r="J23" s="168">
        <f t="shared" si="3"/>
        <v>58000</v>
      </c>
      <c r="K23" s="169">
        <f t="shared" si="4"/>
        <v>3036000.0000000005</v>
      </c>
      <c r="L23" s="205" t="s">
        <v>70</v>
      </c>
      <c r="P23" s="2"/>
    </row>
    <row r="24" spans="1:16" s="43" customFormat="1" ht="16.5">
      <c r="A24" s="145" t="s">
        <v>3</v>
      </c>
      <c r="B24" s="145"/>
      <c r="C24" s="145"/>
      <c r="D24" s="145"/>
      <c r="E24" s="52">
        <f>SUM(E16:E23)</f>
        <v>5332</v>
      </c>
      <c r="F24" s="52">
        <f>SUM(F16:F23)</f>
        <v>5865.2</v>
      </c>
      <c r="G24" s="92"/>
      <c r="H24" s="180">
        <f>SUM(H16:H23)</f>
        <v>149296000</v>
      </c>
      <c r="I24" s="174">
        <f>SUM(I16:I23)</f>
        <v>161239680</v>
      </c>
      <c r="J24" s="181"/>
      <c r="K24" s="180">
        <f>SUM(K16:K23)</f>
        <v>17595600</v>
      </c>
      <c r="L24" s="46"/>
    </row>
  </sheetData>
  <mergeCells count="4">
    <mergeCell ref="A1:K1"/>
    <mergeCell ref="A12:D12"/>
    <mergeCell ref="A14:K14"/>
    <mergeCell ref="A24:D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D199-57BA-4C2F-9E27-510E75C628BE}">
  <dimension ref="A1:Q19"/>
  <sheetViews>
    <sheetView zoomScale="130" zoomScaleNormal="130" workbookViewId="0">
      <selection activeCell="E19" sqref="E19:F19"/>
    </sheetView>
  </sheetViews>
  <sheetFormatPr defaultRowHeight="15"/>
  <cols>
    <col min="1" max="1" width="4" style="51" customWidth="1"/>
    <col min="2" max="3" width="5.140625" style="50" customWidth="1"/>
    <col min="4" max="4" width="7.28515625" style="33" customWidth="1"/>
    <col min="5" max="5" width="8.28515625" style="34" customWidth="1"/>
    <col min="6" max="6" width="7" style="19" customWidth="1"/>
    <col min="7" max="7" width="7.140625" style="96" customWidth="1"/>
    <col min="8" max="8" width="10.7109375" style="96" customWidth="1"/>
    <col min="9" max="9" width="12.85546875" style="96" customWidth="1"/>
    <col min="10" max="10" width="9.7109375" style="185" customWidth="1"/>
    <col min="11" max="11" width="10.140625" style="96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44" t="s">
        <v>14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54.75" customHeight="1">
      <c r="A2" s="117" t="s">
        <v>1</v>
      </c>
      <c r="B2" s="117" t="s">
        <v>0</v>
      </c>
      <c r="C2" s="117" t="s">
        <v>2</v>
      </c>
      <c r="D2" s="117" t="s">
        <v>62</v>
      </c>
      <c r="E2" s="117" t="s">
        <v>63</v>
      </c>
      <c r="F2" s="117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>
      <c r="A3" s="118">
        <v>1</v>
      </c>
      <c r="B3" s="21">
        <v>201</v>
      </c>
      <c r="C3" s="14">
        <v>2</v>
      </c>
      <c r="D3" s="15" t="s">
        <v>13</v>
      </c>
      <c r="E3" s="103">
        <v>705</v>
      </c>
      <c r="F3" s="21">
        <f>E3*1.1</f>
        <v>775.50000000000011</v>
      </c>
      <c r="G3" s="113" t="e">
        <f>#REF!</f>
        <v>#REF!</v>
      </c>
      <c r="H3" s="166">
        <v>0</v>
      </c>
      <c r="I3" s="167">
        <f t="shared" ref="I3:I18" si="0">ROUND(H3*1.08,0)</f>
        <v>0</v>
      </c>
      <c r="J3" s="168">
        <f t="shared" ref="J3:J18" si="1">MROUND((I3*0.025/12),500)</f>
        <v>0</v>
      </c>
      <c r="K3" s="169">
        <f t="shared" ref="K3:K18" si="2">F3*3000</f>
        <v>2326500.0000000005</v>
      </c>
      <c r="L3" s="113" t="s">
        <v>61</v>
      </c>
      <c r="M3" s="7"/>
      <c r="N3" s="8"/>
      <c r="P3" s="3"/>
      <c r="Q3" s="3"/>
    </row>
    <row r="4" spans="1:17" ht="17.25" customHeight="1">
      <c r="A4" s="118">
        <v>2</v>
      </c>
      <c r="B4" s="18">
        <v>303</v>
      </c>
      <c r="C4" s="14">
        <v>3</v>
      </c>
      <c r="D4" s="15" t="s">
        <v>13</v>
      </c>
      <c r="E4" s="103">
        <v>707</v>
      </c>
      <c r="F4" s="14">
        <f t="shared" ref="F4:F18" si="3">E4*1.1</f>
        <v>777.7</v>
      </c>
      <c r="G4" s="113" t="e">
        <f>#REF!</f>
        <v>#REF!</v>
      </c>
      <c r="H4" s="166">
        <v>0</v>
      </c>
      <c r="I4" s="167">
        <f t="shared" si="0"/>
        <v>0</v>
      </c>
      <c r="J4" s="168">
        <f t="shared" si="1"/>
        <v>0</v>
      </c>
      <c r="K4" s="169">
        <f t="shared" si="2"/>
        <v>2333100</v>
      </c>
      <c r="L4" s="113" t="s">
        <v>61</v>
      </c>
      <c r="Q4" s="10"/>
    </row>
    <row r="5" spans="1:17" ht="16.5">
      <c r="A5" s="118">
        <v>3</v>
      </c>
      <c r="B5" s="18">
        <v>401</v>
      </c>
      <c r="C5" s="14">
        <v>4</v>
      </c>
      <c r="D5" s="15" t="s">
        <v>13</v>
      </c>
      <c r="E5" s="103">
        <v>705</v>
      </c>
      <c r="F5" s="14">
        <f t="shared" si="3"/>
        <v>775.50000000000011</v>
      </c>
      <c r="G5" s="113" t="e">
        <f>G4</f>
        <v>#REF!</v>
      </c>
      <c r="H5" s="166">
        <v>0</v>
      </c>
      <c r="I5" s="167">
        <f t="shared" si="0"/>
        <v>0</v>
      </c>
      <c r="J5" s="168">
        <f t="shared" si="1"/>
        <v>0</v>
      </c>
      <c r="K5" s="169">
        <f t="shared" si="2"/>
        <v>2326500.0000000005</v>
      </c>
      <c r="L5" s="113" t="s">
        <v>61</v>
      </c>
      <c r="Q5" s="11"/>
    </row>
    <row r="6" spans="1:17" ht="16.5">
      <c r="A6" s="118">
        <v>4</v>
      </c>
      <c r="B6" s="18">
        <v>403</v>
      </c>
      <c r="C6" s="18">
        <v>4</v>
      </c>
      <c r="D6" s="15" t="s">
        <v>13</v>
      </c>
      <c r="E6" s="103">
        <v>707</v>
      </c>
      <c r="F6" s="14">
        <f t="shared" si="3"/>
        <v>777.7</v>
      </c>
      <c r="G6" s="113" t="e">
        <f>#REF!</f>
        <v>#REF!</v>
      </c>
      <c r="H6" s="166">
        <v>0</v>
      </c>
      <c r="I6" s="167">
        <f t="shared" si="0"/>
        <v>0</v>
      </c>
      <c r="J6" s="168">
        <f t="shared" si="1"/>
        <v>0</v>
      </c>
      <c r="K6" s="169">
        <f t="shared" si="2"/>
        <v>2333100</v>
      </c>
      <c r="L6" s="113" t="s">
        <v>61</v>
      </c>
      <c r="Q6" s="10"/>
    </row>
    <row r="7" spans="1:17" ht="16.5">
      <c r="A7" s="118">
        <v>5</v>
      </c>
      <c r="B7" s="18">
        <v>501</v>
      </c>
      <c r="C7" s="18">
        <v>5</v>
      </c>
      <c r="D7" s="15" t="s">
        <v>13</v>
      </c>
      <c r="E7" s="103">
        <v>705</v>
      </c>
      <c r="F7" s="14">
        <f t="shared" si="3"/>
        <v>775.50000000000011</v>
      </c>
      <c r="G7" s="113" t="e">
        <f>G6</f>
        <v>#REF!</v>
      </c>
      <c r="H7" s="166">
        <v>0</v>
      </c>
      <c r="I7" s="167">
        <f t="shared" si="0"/>
        <v>0</v>
      </c>
      <c r="J7" s="168">
        <f t="shared" si="1"/>
        <v>0</v>
      </c>
      <c r="K7" s="169">
        <f t="shared" si="2"/>
        <v>2326500.0000000005</v>
      </c>
      <c r="L7" s="113" t="s">
        <v>61</v>
      </c>
      <c r="Q7" s="10"/>
    </row>
    <row r="8" spans="1:17">
      <c r="A8" s="118">
        <v>6</v>
      </c>
      <c r="B8" s="18">
        <v>503</v>
      </c>
      <c r="C8" s="18">
        <v>5</v>
      </c>
      <c r="D8" s="15" t="s">
        <v>13</v>
      </c>
      <c r="E8" s="103">
        <v>707</v>
      </c>
      <c r="F8" s="14">
        <f t="shared" si="3"/>
        <v>777.7</v>
      </c>
      <c r="G8" s="113" t="e">
        <f>#REF!</f>
        <v>#REF!</v>
      </c>
      <c r="H8" s="166">
        <v>0</v>
      </c>
      <c r="I8" s="167">
        <f t="shared" si="0"/>
        <v>0</v>
      </c>
      <c r="J8" s="168">
        <f t="shared" si="1"/>
        <v>0</v>
      </c>
      <c r="K8" s="169">
        <f t="shared" si="2"/>
        <v>2333100</v>
      </c>
      <c r="L8" s="113" t="s">
        <v>61</v>
      </c>
    </row>
    <row r="9" spans="1:17">
      <c r="A9" s="155" t="s">
        <v>3</v>
      </c>
      <c r="B9" s="155"/>
      <c r="C9" s="155"/>
      <c r="D9" s="155"/>
      <c r="E9" s="94">
        <f>SUM(E3:E8)</f>
        <v>4236</v>
      </c>
      <c r="F9" s="100">
        <f>SUM(F3:F8)</f>
        <v>4659.6000000000004</v>
      </c>
      <c r="G9" s="164"/>
      <c r="H9" s="186">
        <f>SUM(H3:H8)</f>
        <v>0</v>
      </c>
      <c r="I9" s="187">
        <f>SUM(I3:I8)</f>
        <v>0</v>
      </c>
      <c r="J9" s="188"/>
      <c r="K9" s="189">
        <f>SUM(K3:K8)</f>
        <v>13978800</v>
      </c>
      <c r="L9" s="113"/>
    </row>
    <row r="10" spans="1:17">
      <c r="A10" s="119"/>
      <c r="B10" s="120"/>
      <c r="C10" s="120"/>
      <c r="D10" s="120"/>
      <c r="E10" s="121"/>
      <c r="F10" s="122"/>
      <c r="G10" s="190"/>
      <c r="H10" s="191"/>
      <c r="I10" s="192"/>
      <c r="J10" s="193"/>
      <c r="K10" s="194"/>
      <c r="L10" s="97"/>
    </row>
    <row r="11" spans="1:17" ht="27" customHeight="1">
      <c r="A11" s="152" t="s">
        <v>58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4"/>
    </row>
    <row r="12" spans="1:17" ht="42" customHeight="1">
      <c r="A12" s="117" t="s">
        <v>1</v>
      </c>
      <c r="B12" s="117" t="s">
        <v>0</v>
      </c>
      <c r="C12" s="117" t="s">
        <v>2</v>
      </c>
      <c r="D12" s="117" t="s">
        <v>62</v>
      </c>
      <c r="E12" s="117" t="s">
        <v>64</v>
      </c>
      <c r="F12" s="117" t="s">
        <v>11</v>
      </c>
      <c r="G12" s="112" t="s">
        <v>65</v>
      </c>
      <c r="H12" s="112" t="s">
        <v>66</v>
      </c>
      <c r="I12" s="162" t="s">
        <v>67</v>
      </c>
      <c r="J12" s="163" t="s">
        <v>68</v>
      </c>
      <c r="K12" s="112" t="s">
        <v>69</v>
      </c>
      <c r="L12" s="112" t="s">
        <v>60</v>
      </c>
    </row>
    <row r="13" spans="1:17">
      <c r="A13" s="118">
        <v>7</v>
      </c>
      <c r="B13" s="18">
        <v>601</v>
      </c>
      <c r="C13" s="18">
        <v>6</v>
      </c>
      <c r="D13" s="15" t="s">
        <v>13</v>
      </c>
      <c r="E13" s="65">
        <v>1237</v>
      </c>
      <c r="F13" s="14">
        <f t="shared" si="3"/>
        <v>1360.7</v>
      </c>
      <c r="G13" s="113" t="e">
        <f>G8+500</f>
        <v>#REF!</v>
      </c>
      <c r="H13" s="166">
        <v>0</v>
      </c>
      <c r="I13" s="167">
        <f t="shared" si="0"/>
        <v>0</v>
      </c>
      <c r="J13" s="168">
        <f t="shared" si="1"/>
        <v>0</v>
      </c>
      <c r="K13" s="169">
        <f t="shared" si="2"/>
        <v>4082100</v>
      </c>
      <c r="L13" s="113" t="s">
        <v>61</v>
      </c>
    </row>
    <row r="14" spans="1:17">
      <c r="A14" s="118">
        <v>8</v>
      </c>
      <c r="B14" s="18">
        <v>602</v>
      </c>
      <c r="C14" s="18">
        <v>6</v>
      </c>
      <c r="D14" s="15" t="s">
        <v>13</v>
      </c>
      <c r="E14" s="65">
        <v>919</v>
      </c>
      <c r="F14" s="14">
        <f t="shared" si="3"/>
        <v>1010.9000000000001</v>
      </c>
      <c r="G14" s="113" t="e">
        <f>G13</f>
        <v>#REF!</v>
      </c>
      <c r="H14" s="166">
        <v>0</v>
      </c>
      <c r="I14" s="167">
        <f t="shared" si="0"/>
        <v>0</v>
      </c>
      <c r="J14" s="168">
        <f t="shared" si="1"/>
        <v>0</v>
      </c>
      <c r="K14" s="169">
        <f t="shared" si="2"/>
        <v>3032700.0000000005</v>
      </c>
      <c r="L14" s="113" t="s">
        <v>61</v>
      </c>
    </row>
    <row r="15" spans="1:17">
      <c r="A15" s="118">
        <v>9</v>
      </c>
      <c r="B15" s="18">
        <v>703</v>
      </c>
      <c r="C15" s="18">
        <v>7</v>
      </c>
      <c r="D15" s="15" t="s">
        <v>13</v>
      </c>
      <c r="E15" s="65">
        <v>919</v>
      </c>
      <c r="F15" s="14">
        <f t="shared" si="3"/>
        <v>1010.9000000000001</v>
      </c>
      <c r="G15" s="113" t="e">
        <f>#REF!</f>
        <v>#REF!</v>
      </c>
      <c r="H15" s="166">
        <v>0</v>
      </c>
      <c r="I15" s="167">
        <f t="shared" si="0"/>
        <v>0</v>
      </c>
      <c r="J15" s="168">
        <f t="shared" si="1"/>
        <v>0</v>
      </c>
      <c r="K15" s="169">
        <f t="shared" si="2"/>
        <v>3032700.0000000005</v>
      </c>
      <c r="L15" s="113" t="s">
        <v>61</v>
      </c>
      <c r="P15" s="2"/>
    </row>
    <row r="16" spans="1:17">
      <c r="A16" s="118">
        <v>10</v>
      </c>
      <c r="B16" s="18">
        <v>801</v>
      </c>
      <c r="C16" s="18">
        <v>8</v>
      </c>
      <c r="D16" s="15" t="s">
        <v>13</v>
      </c>
      <c r="E16" s="66">
        <v>705</v>
      </c>
      <c r="F16" s="14">
        <f t="shared" si="3"/>
        <v>775.50000000000011</v>
      </c>
      <c r="G16" s="113" t="e">
        <f>G15</f>
        <v>#REF!</v>
      </c>
      <c r="H16" s="166">
        <v>0</v>
      </c>
      <c r="I16" s="167">
        <f t="shared" si="0"/>
        <v>0</v>
      </c>
      <c r="J16" s="168">
        <f t="shared" si="1"/>
        <v>0</v>
      </c>
      <c r="K16" s="169">
        <f t="shared" si="2"/>
        <v>2326500.0000000005</v>
      </c>
      <c r="L16" s="113" t="s">
        <v>61</v>
      </c>
      <c r="P16" s="2"/>
    </row>
    <row r="17" spans="1:16">
      <c r="A17" s="118">
        <v>11</v>
      </c>
      <c r="B17" s="18">
        <v>803</v>
      </c>
      <c r="C17" s="18">
        <v>8</v>
      </c>
      <c r="D17" s="15" t="s">
        <v>13</v>
      </c>
      <c r="E17" s="65">
        <v>919</v>
      </c>
      <c r="F17" s="14">
        <f t="shared" si="3"/>
        <v>1010.9000000000001</v>
      </c>
      <c r="G17" s="113" t="e">
        <f>#REF!</f>
        <v>#REF!</v>
      </c>
      <c r="H17" s="166">
        <v>0</v>
      </c>
      <c r="I17" s="167">
        <f t="shared" si="0"/>
        <v>0</v>
      </c>
      <c r="J17" s="168">
        <f t="shared" si="1"/>
        <v>0</v>
      </c>
      <c r="K17" s="169">
        <f t="shared" si="2"/>
        <v>3032700.0000000005</v>
      </c>
      <c r="L17" s="113" t="s">
        <v>61</v>
      </c>
      <c r="P17" s="2"/>
    </row>
    <row r="18" spans="1:16">
      <c r="A18" s="118">
        <v>12</v>
      </c>
      <c r="B18" s="18">
        <v>901</v>
      </c>
      <c r="C18" s="18">
        <v>9</v>
      </c>
      <c r="D18" s="15" t="s">
        <v>13</v>
      </c>
      <c r="E18" s="66">
        <v>724</v>
      </c>
      <c r="F18" s="14">
        <f t="shared" si="3"/>
        <v>796.40000000000009</v>
      </c>
      <c r="G18" s="113" t="e">
        <f>G17</f>
        <v>#REF!</v>
      </c>
      <c r="H18" s="166">
        <v>0</v>
      </c>
      <c r="I18" s="167">
        <f t="shared" si="0"/>
        <v>0</v>
      </c>
      <c r="J18" s="168">
        <f t="shared" si="1"/>
        <v>0</v>
      </c>
      <c r="K18" s="169">
        <f t="shared" si="2"/>
        <v>2389200.0000000005</v>
      </c>
      <c r="L18" s="113" t="s">
        <v>61</v>
      </c>
      <c r="P18" s="2"/>
    </row>
    <row r="19" spans="1:16" s="43" customFormat="1" ht="16.5">
      <c r="A19" s="145" t="s">
        <v>3</v>
      </c>
      <c r="B19" s="145"/>
      <c r="C19" s="145"/>
      <c r="D19" s="145"/>
      <c r="E19" s="52">
        <f>SUM(E13:E18)</f>
        <v>5423</v>
      </c>
      <c r="F19" s="52">
        <f>SUM(F13:F18)</f>
        <v>5965.3000000000011</v>
      </c>
      <c r="G19" s="92"/>
      <c r="H19" s="180">
        <f>SUM(H13:H18)</f>
        <v>0</v>
      </c>
      <c r="I19" s="174">
        <f>SUM(I13:I18)</f>
        <v>0</v>
      </c>
      <c r="J19" s="181"/>
      <c r="K19" s="180">
        <f>SUM(K13:K18)</f>
        <v>17895900</v>
      </c>
      <c r="L19" s="46"/>
    </row>
  </sheetData>
  <mergeCells count="4">
    <mergeCell ref="A1:K1"/>
    <mergeCell ref="A9:D9"/>
    <mergeCell ref="A11:K11"/>
    <mergeCell ref="A19:D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AAF2-6120-4216-A963-BAFD98E511E4}">
  <dimension ref="A1:Q25"/>
  <sheetViews>
    <sheetView topLeftCell="A16" zoomScale="175" zoomScaleNormal="175" workbookViewId="0">
      <selection activeCell="H23" sqref="H23"/>
    </sheetView>
  </sheetViews>
  <sheetFormatPr defaultRowHeight="15"/>
  <cols>
    <col min="1" max="1" width="4" style="183" customWidth="1"/>
    <col min="2" max="3" width="5.140625" style="56" customWidth="1"/>
    <col min="4" max="4" width="7.28515625" style="183" customWidth="1"/>
    <col min="5" max="5" width="8" style="184" customWidth="1"/>
    <col min="6" max="6" width="6.7109375" style="96" customWidth="1"/>
    <col min="7" max="7" width="7.140625" style="96" customWidth="1"/>
    <col min="8" max="8" width="10.85546875" style="96" customWidth="1"/>
    <col min="9" max="9" width="11.85546875" style="96" customWidth="1"/>
    <col min="10" max="10" width="10.28515625" style="185" customWidth="1"/>
    <col min="11" max="11" width="10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7" ht="48.75" customHeight="1">
      <c r="A2" s="112" t="s">
        <v>1</v>
      </c>
      <c r="B2" s="112" t="s">
        <v>0</v>
      </c>
      <c r="C2" s="112" t="s">
        <v>2</v>
      </c>
      <c r="D2" s="112" t="s">
        <v>62</v>
      </c>
      <c r="E2" s="112" t="s">
        <v>63</v>
      </c>
      <c r="F2" s="112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>
      <c r="A3" s="164">
        <v>1</v>
      </c>
      <c r="B3" s="20">
        <v>201</v>
      </c>
      <c r="C3" s="165">
        <v>2</v>
      </c>
      <c r="D3" s="15" t="s">
        <v>47</v>
      </c>
      <c r="E3" s="15">
        <v>309</v>
      </c>
      <c r="F3" s="165">
        <f>E3*1.1</f>
        <v>339.90000000000003</v>
      </c>
      <c r="G3" s="164">
        <v>27500</v>
      </c>
      <c r="H3" s="166">
        <v>0</v>
      </c>
      <c r="I3" s="167">
        <f t="shared" ref="I3:I24" si="0">ROUND(H3*1.08,0)</f>
        <v>0</v>
      </c>
      <c r="J3" s="168">
        <f t="shared" ref="J3:J24" si="1">MROUND((I3*0.025/12),500)</f>
        <v>0</v>
      </c>
      <c r="K3" s="169">
        <f t="shared" ref="K3:K24" si="2">F3*3000</f>
        <v>1019700.0000000001</v>
      </c>
      <c r="L3" s="113" t="s">
        <v>61</v>
      </c>
      <c r="M3" s="7"/>
      <c r="N3" s="8"/>
      <c r="P3" s="3"/>
      <c r="Q3" s="3"/>
    </row>
    <row r="4" spans="1:17">
      <c r="A4" s="164">
        <v>2</v>
      </c>
      <c r="B4" s="20">
        <v>202</v>
      </c>
      <c r="C4" s="165">
        <v>2</v>
      </c>
      <c r="D4" s="15" t="s">
        <v>47</v>
      </c>
      <c r="E4" s="15">
        <v>255</v>
      </c>
      <c r="F4" s="165">
        <f t="shared" ref="F4:F24" si="3">E4*1.1</f>
        <v>280.5</v>
      </c>
      <c r="G4" s="164">
        <f>G3</f>
        <v>27500</v>
      </c>
      <c r="H4" s="166">
        <v>0</v>
      </c>
      <c r="I4" s="167">
        <f t="shared" si="0"/>
        <v>0</v>
      </c>
      <c r="J4" s="168">
        <f t="shared" si="1"/>
        <v>0</v>
      </c>
      <c r="K4" s="169">
        <f t="shared" si="2"/>
        <v>841500</v>
      </c>
      <c r="L4" s="113" t="s">
        <v>61</v>
      </c>
      <c r="M4" s="7"/>
      <c r="N4" s="8"/>
      <c r="P4" s="3"/>
      <c r="Q4" s="3"/>
    </row>
    <row r="5" spans="1:17" s="35" customFormat="1">
      <c r="A5" s="164">
        <v>3</v>
      </c>
      <c r="B5" s="20">
        <v>203</v>
      </c>
      <c r="C5" s="165">
        <v>2</v>
      </c>
      <c r="D5" s="15" t="s">
        <v>47</v>
      </c>
      <c r="E5" s="15">
        <v>253</v>
      </c>
      <c r="F5" s="165">
        <f t="shared" si="3"/>
        <v>278.3</v>
      </c>
      <c r="G5" s="164">
        <f>G4</f>
        <v>27500</v>
      </c>
      <c r="H5" s="166">
        <v>0</v>
      </c>
      <c r="I5" s="167">
        <f t="shared" si="0"/>
        <v>0</v>
      </c>
      <c r="J5" s="168">
        <f t="shared" si="1"/>
        <v>0</v>
      </c>
      <c r="K5" s="169">
        <f t="shared" si="2"/>
        <v>834900</v>
      </c>
      <c r="L5" s="113" t="s">
        <v>61</v>
      </c>
      <c r="M5" s="36"/>
      <c r="N5" s="37"/>
      <c r="P5" s="6"/>
      <c r="Q5" s="6"/>
    </row>
    <row r="6" spans="1:17" ht="16.5">
      <c r="A6" s="164">
        <v>4</v>
      </c>
      <c r="B6" s="15">
        <v>301</v>
      </c>
      <c r="C6" s="165">
        <v>3</v>
      </c>
      <c r="D6" s="15" t="s">
        <v>12</v>
      </c>
      <c r="E6" s="15">
        <v>708</v>
      </c>
      <c r="F6" s="165">
        <f t="shared" si="3"/>
        <v>778.80000000000007</v>
      </c>
      <c r="G6" s="164">
        <f>G5</f>
        <v>27500</v>
      </c>
      <c r="H6" s="166">
        <f t="shared" ref="H3:H24" si="4">E6*G6</f>
        <v>19470000</v>
      </c>
      <c r="I6" s="167">
        <f t="shared" si="0"/>
        <v>21027600</v>
      </c>
      <c r="J6" s="168">
        <f t="shared" si="1"/>
        <v>44000</v>
      </c>
      <c r="K6" s="169">
        <f t="shared" si="2"/>
        <v>2336400</v>
      </c>
      <c r="L6" s="205" t="s">
        <v>70</v>
      </c>
      <c r="N6" s="9"/>
      <c r="Q6" s="10"/>
    </row>
    <row r="7" spans="1:17" ht="16.5">
      <c r="A7" s="164">
        <v>5</v>
      </c>
      <c r="B7" s="15">
        <v>302</v>
      </c>
      <c r="C7" s="165">
        <v>3</v>
      </c>
      <c r="D7" s="15" t="s">
        <v>24</v>
      </c>
      <c r="E7" s="15">
        <v>546</v>
      </c>
      <c r="F7" s="165">
        <f t="shared" si="3"/>
        <v>600.6</v>
      </c>
      <c r="G7" s="164">
        <f>G6</f>
        <v>27500</v>
      </c>
      <c r="H7" s="166">
        <f t="shared" si="4"/>
        <v>15015000</v>
      </c>
      <c r="I7" s="167">
        <f t="shared" si="0"/>
        <v>16216200</v>
      </c>
      <c r="J7" s="168">
        <f t="shared" si="1"/>
        <v>34000</v>
      </c>
      <c r="K7" s="169">
        <f t="shared" si="2"/>
        <v>1801800</v>
      </c>
      <c r="L7" s="205" t="s">
        <v>70</v>
      </c>
      <c r="N7" s="9"/>
      <c r="Q7" s="10"/>
    </row>
    <row r="8" spans="1:17" ht="16.5">
      <c r="A8" s="164">
        <v>6</v>
      </c>
      <c r="B8" s="15">
        <v>401</v>
      </c>
      <c r="C8" s="165">
        <v>4</v>
      </c>
      <c r="D8" s="15" t="s">
        <v>12</v>
      </c>
      <c r="E8" s="15">
        <v>708</v>
      </c>
      <c r="F8" s="165">
        <f t="shared" si="3"/>
        <v>778.80000000000007</v>
      </c>
      <c r="G8" s="164">
        <f>G7</f>
        <v>27500</v>
      </c>
      <c r="H8" s="166">
        <v>0</v>
      </c>
      <c r="I8" s="167">
        <f t="shared" si="0"/>
        <v>0</v>
      </c>
      <c r="J8" s="168">
        <f t="shared" si="1"/>
        <v>0</v>
      </c>
      <c r="K8" s="169">
        <f t="shared" si="2"/>
        <v>2336400</v>
      </c>
      <c r="L8" s="113" t="s">
        <v>61</v>
      </c>
      <c r="Q8" s="11"/>
    </row>
    <row r="9" spans="1:17" ht="16.5">
      <c r="A9" s="164">
        <v>7</v>
      </c>
      <c r="B9" s="15">
        <v>402</v>
      </c>
      <c r="C9" s="15">
        <v>4</v>
      </c>
      <c r="D9" s="15" t="s">
        <v>24</v>
      </c>
      <c r="E9" s="15">
        <v>546</v>
      </c>
      <c r="F9" s="165">
        <f t="shared" si="3"/>
        <v>600.6</v>
      </c>
      <c r="G9" s="164">
        <f>G8</f>
        <v>27500</v>
      </c>
      <c r="H9" s="166">
        <f t="shared" si="4"/>
        <v>15015000</v>
      </c>
      <c r="I9" s="167">
        <f t="shared" si="0"/>
        <v>16216200</v>
      </c>
      <c r="J9" s="168">
        <f t="shared" si="1"/>
        <v>34000</v>
      </c>
      <c r="K9" s="169">
        <f t="shared" si="2"/>
        <v>1801800</v>
      </c>
      <c r="L9" s="205" t="s">
        <v>70</v>
      </c>
      <c r="Q9" s="10"/>
    </row>
    <row r="10" spans="1:17" ht="16.5">
      <c r="A10" s="164">
        <v>8</v>
      </c>
      <c r="B10" s="15">
        <v>501</v>
      </c>
      <c r="C10" s="15">
        <v>5</v>
      </c>
      <c r="D10" s="15" t="s">
        <v>12</v>
      </c>
      <c r="E10" s="15">
        <v>708</v>
      </c>
      <c r="F10" s="165">
        <f t="shared" si="3"/>
        <v>778.80000000000007</v>
      </c>
      <c r="G10" s="164">
        <f>G9</f>
        <v>27500</v>
      </c>
      <c r="H10" s="166">
        <v>0</v>
      </c>
      <c r="I10" s="167">
        <f t="shared" si="0"/>
        <v>0</v>
      </c>
      <c r="J10" s="168">
        <f t="shared" si="1"/>
        <v>0</v>
      </c>
      <c r="K10" s="169">
        <f t="shared" si="2"/>
        <v>2336400</v>
      </c>
      <c r="L10" s="113" t="s">
        <v>61</v>
      </c>
      <c r="Q10" s="10"/>
    </row>
    <row r="11" spans="1:17" ht="16.5">
      <c r="A11" s="164">
        <v>9</v>
      </c>
      <c r="B11" s="15">
        <v>502</v>
      </c>
      <c r="C11" s="15">
        <v>5</v>
      </c>
      <c r="D11" s="15" t="s">
        <v>24</v>
      </c>
      <c r="E11" s="15">
        <v>546</v>
      </c>
      <c r="F11" s="165">
        <f t="shared" si="3"/>
        <v>600.6</v>
      </c>
      <c r="G11" s="164">
        <f>G10</f>
        <v>27500</v>
      </c>
      <c r="H11" s="166">
        <f t="shared" si="4"/>
        <v>15015000</v>
      </c>
      <c r="I11" s="167">
        <f t="shared" si="0"/>
        <v>16216200</v>
      </c>
      <c r="J11" s="168">
        <f t="shared" si="1"/>
        <v>34000</v>
      </c>
      <c r="K11" s="169">
        <f t="shared" si="2"/>
        <v>1801800</v>
      </c>
      <c r="L11" s="205" t="s">
        <v>70</v>
      </c>
      <c r="Q11" s="10"/>
    </row>
    <row r="12" spans="1:17" s="105" customFormat="1" ht="16.5">
      <c r="A12" s="170" t="s">
        <v>3</v>
      </c>
      <c r="B12" s="171"/>
      <c r="C12" s="171"/>
      <c r="D12" s="172"/>
      <c r="E12" s="92">
        <f>SUM(E3:E11)</f>
        <v>4579</v>
      </c>
      <c r="F12" s="94">
        <f>SUM(F3:F11)</f>
        <v>5036.9000000000005</v>
      </c>
      <c r="G12" s="92"/>
      <c r="H12" s="173">
        <f t="shared" ref="H12:I12" si="5">SUM(H3:H11)</f>
        <v>64515000</v>
      </c>
      <c r="I12" s="174">
        <f t="shared" si="5"/>
        <v>69676200</v>
      </c>
      <c r="J12" s="175"/>
      <c r="K12" s="176">
        <f>SUM(K3:K11)</f>
        <v>15110700</v>
      </c>
      <c r="P12" s="106"/>
      <c r="Q12" s="107"/>
    </row>
    <row r="13" spans="1:17" ht="30" customHeight="1">
      <c r="A13" s="177" t="s">
        <v>58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9"/>
      <c r="Q13" s="10"/>
    </row>
    <row r="14" spans="1:17" ht="45" customHeight="1">
      <c r="A14" s="112" t="s">
        <v>1</v>
      </c>
      <c r="B14" s="112" t="s">
        <v>0</v>
      </c>
      <c r="C14" s="112" t="s">
        <v>2</v>
      </c>
      <c r="D14" s="112" t="s">
        <v>62</v>
      </c>
      <c r="E14" s="112" t="s">
        <v>64</v>
      </c>
      <c r="F14" s="112" t="s">
        <v>11</v>
      </c>
      <c r="G14" s="112" t="s">
        <v>65</v>
      </c>
      <c r="H14" s="112" t="s">
        <v>66</v>
      </c>
      <c r="I14" s="162" t="s">
        <v>67</v>
      </c>
      <c r="J14" s="163" t="s">
        <v>68</v>
      </c>
      <c r="K14" s="112" t="s">
        <v>69</v>
      </c>
      <c r="L14" s="112" t="s">
        <v>60</v>
      </c>
      <c r="Q14" s="10"/>
    </row>
    <row r="15" spans="1:17">
      <c r="A15" s="164">
        <v>10</v>
      </c>
      <c r="B15" s="15">
        <v>601</v>
      </c>
      <c r="C15" s="15">
        <v>6</v>
      </c>
      <c r="D15" s="15" t="s">
        <v>12</v>
      </c>
      <c r="E15" s="15">
        <v>708</v>
      </c>
      <c r="F15" s="165">
        <f t="shared" si="3"/>
        <v>778.80000000000007</v>
      </c>
      <c r="G15" s="164">
        <f>G11+500</f>
        <v>28000</v>
      </c>
      <c r="H15" s="166">
        <f t="shared" si="4"/>
        <v>19824000</v>
      </c>
      <c r="I15" s="167">
        <f t="shared" si="0"/>
        <v>21409920</v>
      </c>
      <c r="J15" s="168">
        <f t="shared" si="1"/>
        <v>44500</v>
      </c>
      <c r="K15" s="169">
        <f t="shared" si="2"/>
        <v>2336400</v>
      </c>
      <c r="L15" s="205" t="s">
        <v>70</v>
      </c>
    </row>
    <row r="16" spans="1:17">
      <c r="A16" s="164">
        <v>11</v>
      </c>
      <c r="B16" s="15">
        <v>602</v>
      </c>
      <c r="C16" s="15">
        <v>6</v>
      </c>
      <c r="D16" s="15" t="s">
        <v>24</v>
      </c>
      <c r="E16" s="15">
        <v>546</v>
      </c>
      <c r="F16" s="165">
        <f t="shared" si="3"/>
        <v>600.6</v>
      </c>
      <c r="G16" s="164">
        <f>G15</f>
        <v>28000</v>
      </c>
      <c r="H16" s="166">
        <f t="shared" si="4"/>
        <v>15288000</v>
      </c>
      <c r="I16" s="167">
        <f t="shared" si="0"/>
        <v>16511040</v>
      </c>
      <c r="J16" s="168">
        <f t="shared" si="1"/>
        <v>34500</v>
      </c>
      <c r="K16" s="169">
        <f t="shared" si="2"/>
        <v>1801800</v>
      </c>
      <c r="L16" s="205" t="s">
        <v>70</v>
      </c>
    </row>
    <row r="17" spans="1:16">
      <c r="A17" s="164">
        <v>12</v>
      </c>
      <c r="B17" s="15">
        <v>701</v>
      </c>
      <c r="C17" s="15">
        <v>7</v>
      </c>
      <c r="D17" s="15" t="s">
        <v>12</v>
      </c>
      <c r="E17" s="15">
        <v>721</v>
      </c>
      <c r="F17" s="165">
        <f t="shared" si="3"/>
        <v>793.1</v>
      </c>
      <c r="G17" s="164">
        <f>G16</f>
        <v>28000</v>
      </c>
      <c r="H17" s="166">
        <f t="shared" si="4"/>
        <v>20188000</v>
      </c>
      <c r="I17" s="167">
        <f t="shared" si="0"/>
        <v>21803040</v>
      </c>
      <c r="J17" s="168">
        <f t="shared" si="1"/>
        <v>45500</v>
      </c>
      <c r="K17" s="169">
        <f t="shared" si="2"/>
        <v>2379300</v>
      </c>
      <c r="L17" s="205" t="s">
        <v>70</v>
      </c>
    </row>
    <row r="18" spans="1:16">
      <c r="A18" s="164">
        <v>13</v>
      </c>
      <c r="B18" s="15">
        <v>702</v>
      </c>
      <c r="C18" s="15">
        <v>7</v>
      </c>
      <c r="D18" s="15" t="s">
        <v>24</v>
      </c>
      <c r="E18" s="15">
        <v>546</v>
      </c>
      <c r="F18" s="165">
        <f t="shared" si="3"/>
        <v>600.6</v>
      </c>
      <c r="G18" s="164">
        <f>G17</f>
        <v>28000</v>
      </c>
      <c r="H18" s="166">
        <f t="shared" si="4"/>
        <v>15288000</v>
      </c>
      <c r="I18" s="167">
        <f t="shared" si="0"/>
        <v>16511040</v>
      </c>
      <c r="J18" s="168">
        <f t="shared" si="1"/>
        <v>34500</v>
      </c>
      <c r="K18" s="169">
        <f t="shared" si="2"/>
        <v>1801800</v>
      </c>
      <c r="L18" s="205" t="s">
        <v>70</v>
      </c>
    </row>
    <row r="19" spans="1:16">
      <c r="A19" s="164">
        <v>14</v>
      </c>
      <c r="B19" s="15">
        <v>801</v>
      </c>
      <c r="C19" s="15">
        <v>8</v>
      </c>
      <c r="D19" s="15" t="s">
        <v>12</v>
      </c>
      <c r="E19" s="15">
        <v>721</v>
      </c>
      <c r="F19" s="165">
        <f t="shared" si="3"/>
        <v>793.1</v>
      </c>
      <c r="G19" s="164">
        <f>G18</f>
        <v>28000</v>
      </c>
      <c r="H19" s="166">
        <f t="shared" si="4"/>
        <v>20188000</v>
      </c>
      <c r="I19" s="167">
        <f t="shared" si="0"/>
        <v>21803040</v>
      </c>
      <c r="J19" s="168">
        <f t="shared" si="1"/>
        <v>45500</v>
      </c>
      <c r="K19" s="169">
        <f t="shared" si="2"/>
        <v>2379300</v>
      </c>
      <c r="L19" s="205" t="s">
        <v>70</v>
      </c>
      <c r="P19" s="2"/>
    </row>
    <row r="20" spans="1:16">
      <c r="A20" s="164">
        <v>15</v>
      </c>
      <c r="B20" s="15">
        <v>802</v>
      </c>
      <c r="C20" s="15">
        <v>8</v>
      </c>
      <c r="D20" s="15" t="s">
        <v>24</v>
      </c>
      <c r="E20" s="15">
        <v>546</v>
      </c>
      <c r="F20" s="165">
        <f t="shared" si="3"/>
        <v>600.6</v>
      </c>
      <c r="G20" s="164">
        <f>G19</f>
        <v>28000</v>
      </c>
      <c r="H20" s="166">
        <f t="shared" si="4"/>
        <v>15288000</v>
      </c>
      <c r="I20" s="167">
        <f t="shared" si="0"/>
        <v>16511040</v>
      </c>
      <c r="J20" s="168">
        <f t="shared" si="1"/>
        <v>34500</v>
      </c>
      <c r="K20" s="169">
        <f t="shared" si="2"/>
        <v>1801800</v>
      </c>
      <c r="L20" s="205" t="s">
        <v>70</v>
      </c>
      <c r="P20" s="2"/>
    </row>
    <row r="21" spans="1:16">
      <c r="A21" s="164">
        <v>16</v>
      </c>
      <c r="B21" s="15">
        <v>901</v>
      </c>
      <c r="C21" s="15">
        <v>9</v>
      </c>
      <c r="D21" s="15" t="s">
        <v>12</v>
      </c>
      <c r="E21" s="15">
        <v>721</v>
      </c>
      <c r="F21" s="165">
        <f t="shared" si="3"/>
        <v>793.1</v>
      </c>
      <c r="G21" s="164">
        <f>G20</f>
        <v>28000</v>
      </c>
      <c r="H21" s="166">
        <f t="shared" si="4"/>
        <v>20188000</v>
      </c>
      <c r="I21" s="167">
        <f t="shared" si="0"/>
        <v>21803040</v>
      </c>
      <c r="J21" s="168">
        <f t="shared" si="1"/>
        <v>45500</v>
      </c>
      <c r="K21" s="169">
        <f t="shared" si="2"/>
        <v>2379300</v>
      </c>
      <c r="L21" s="205" t="s">
        <v>70</v>
      </c>
      <c r="P21" s="2"/>
    </row>
    <row r="22" spans="1:16">
      <c r="A22" s="164">
        <v>17</v>
      </c>
      <c r="B22" s="15">
        <v>902</v>
      </c>
      <c r="C22" s="15">
        <v>9</v>
      </c>
      <c r="D22" s="15" t="s">
        <v>24</v>
      </c>
      <c r="E22" s="15">
        <v>546</v>
      </c>
      <c r="F22" s="165">
        <f t="shared" si="3"/>
        <v>600.6</v>
      </c>
      <c r="G22" s="164">
        <f>G21</f>
        <v>28000</v>
      </c>
      <c r="H22" s="166">
        <f t="shared" si="4"/>
        <v>15288000</v>
      </c>
      <c r="I22" s="167">
        <f t="shared" si="0"/>
        <v>16511040</v>
      </c>
      <c r="J22" s="168">
        <f t="shared" si="1"/>
        <v>34500</v>
      </c>
      <c r="K22" s="169">
        <f t="shared" si="2"/>
        <v>1801800</v>
      </c>
      <c r="L22" s="205" t="s">
        <v>70</v>
      </c>
      <c r="P22" s="2"/>
    </row>
    <row r="23" spans="1:16">
      <c r="A23" s="164">
        <v>18</v>
      </c>
      <c r="B23" s="15">
        <v>1001</v>
      </c>
      <c r="C23" s="15">
        <v>10</v>
      </c>
      <c r="D23" s="15" t="s">
        <v>12</v>
      </c>
      <c r="E23" s="15">
        <v>721</v>
      </c>
      <c r="F23" s="165">
        <f t="shared" si="3"/>
        <v>793.1</v>
      </c>
      <c r="G23" s="164">
        <f>G22</f>
        <v>28000</v>
      </c>
      <c r="H23" s="166">
        <f t="shared" si="4"/>
        <v>20188000</v>
      </c>
      <c r="I23" s="167">
        <f t="shared" si="0"/>
        <v>21803040</v>
      </c>
      <c r="J23" s="168">
        <f t="shared" si="1"/>
        <v>45500</v>
      </c>
      <c r="K23" s="169">
        <f t="shared" si="2"/>
        <v>2379300</v>
      </c>
      <c r="L23" s="205" t="s">
        <v>70</v>
      </c>
      <c r="P23" s="2"/>
    </row>
    <row r="24" spans="1:16">
      <c r="A24" s="164">
        <v>19</v>
      </c>
      <c r="B24" s="15">
        <v>1002</v>
      </c>
      <c r="C24" s="15">
        <v>10</v>
      </c>
      <c r="D24" s="15" t="s">
        <v>24</v>
      </c>
      <c r="E24" s="15">
        <v>546</v>
      </c>
      <c r="F24" s="165">
        <f t="shared" si="3"/>
        <v>600.6</v>
      </c>
      <c r="G24" s="164">
        <f>G23</f>
        <v>28000</v>
      </c>
      <c r="H24" s="166">
        <f t="shared" si="4"/>
        <v>15288000</v>
      </c>
      <c r="I24" s="167">
        <f t="shared" si="0"/>
        <v>16511040</v>
      </c>
      <c r="J24" s="168">
        <f t="shared" si="1"/>
        <v>34500</v>
      </c>
      <c r="K24" s="169">
        <f t="shared" si="2"/>
        <v>1801800</v>
      </c>
      <c r="L24" s="205" t="s">
        <v>70</v>
      </c>
      <c r="P24" s="2"/>
    </row>
    <row r="25" spans="1:16" s="43" customFormat="1" ht="16.5">
      <c r="A25" s="170" t="s">
        <v>3</v>
      </c>
      <c r="B25" s="171"/>
      <c r="C25" s="171"/>
      <c r="D25" s="172"/>
      <c r="E25" s="94">
        <f t="shared" ref="E25:F25" si="6">SUM(E15:E24)</f>
        <v>6322</v>
      </c>
      <c r="F25" s="94">
        <f t="shared" si="6"/>
        <v>6954.2000000000016</v>
      </c>
      <c r="G25" s="92"/>
      <c r="H25" s="180">
        <f t="shared" ref="H25:I25" si="7">SUM(H15:H24)</f>
        <v>177016000</v>
      </c>
      <c r="I25" s="174">
        <f t="shared" si="7"/>
        <v>191177280</v>
      </c>
      <c r="J25" s="181"/>
      <c r="K25" s="180">
        <f>SUM(K15:K24)</f>
        <v>20862600</v>
      </c>
      <c r="L25" s="182"/>
    </row>
  </sheetData>
  <mergeCells count="4">
    <mergeCell ref="A1:K1"/>
    <mergeCell ref="A25:D25"/>
    <mergeCell ref="A12:D12"/>
    <mergeCell ref="A13:K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9320-EE81-4D8B-A9C1-5B3CAE817706}">
  <dimension ref="A1:Q20"/>
  <sheetViews>
    <sheetView topLeftCell="A4" zoomScale="175" zoomScaleNormal="175" workbookViewId="0">
      <selection activeCell="E20" sqref="E20:F20"/>
    </sheetView>
  </sheetViews>
  <sheetFormatPr defaultRowHeight="15"/>
  <cols>
    <col min="1" max="1" width="4" style="183" customWidth="1"/>
    <col min="2" max="3" width="5.140625" style="56" customWidth="1"/>
    <col min="4" max="4" width="7.28515625" style="183" customWidth="1"/>
    <col min="5" max="5" width="8" style="184" customWidth="1"/>
    <col min="6" max="6" width="6.7109375" style="96" customWidth="1"/>
    <col min="7" max="7" width="7.140625" style="96" customWidth="1"/>
    <col min="8" max="8" width="10.85546875" style="96" customWidth="1"/>
    <col min="9" max="9" width="11.85546875" style="96" customWidth="1"/>
    <col min="10" max="10" width="10.28515625" style="185" customWidth="1"/>
    <col min="11" max="11" width="10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7" ht="48.75" customHeight="1">
      <c r="A2" s="112" t="s">
        <v>1</v>
      </c>
      <c r="B2" s="112" t="s">
        <v>0</v>
      </c>
      <c r="C2" s="112" t="s">
        <v>2</v>
      </c>
      <c r="D2" s="112" t="s">
        <v>62</v>
      </c>
      <c r="E2" s="112" t="s">
        <v>63</v>
      </c>
      <c r="F2" s="112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 ht="16.5">
      <c r="A3" s="164">
        <v>1</v>
      </c>
      <c r="B3" s="15">
        <v>301</v>
      </c>
      <c r="C3" s="165">
        <v>3</v>
      </c>
      <c r="D3" s="15" t="s">
        <v>12</v>
      </c>
      <c r="E3" s="15">
        <v>708</v>
      </c>
      <c r="F3" s="165">
        <f t="shared" ref="F3:F19" si="0">E3*1.1</f>
        <v>778.80000000000007</v>
      </c>
      <c r="G3" s="164">
        <v>27500</v>
      </c>
      <c r="H3" s="166">
        <f t="shared" ref="H3:H19" si="1">E3*G3</f>
        <v>19470000</v>
      </c>
      <c r="I3" s="167">
        <f t="shared" ref="I3:I19" si="2">ROUND(H3*1.08,0)</f>
        <v>21027600</v>
      </c>
      <c r="J3" s="168">
        <f t="shared" ref="J3:J19" si="3">MROUND((I3*0.025/12),500)</f>
        <v>44000</v>
      </c>
      <c r="K3" s="169">
        <f t="shared" ref="K3:K19" si="4">F3*3000</f>
        <v>2336400</v>
      </c>
      <c r="L3" s="205" t="s">
        <v>70</v>
      </c>
      <c r="N3" s="9"/>
      <c r="Q3" s="10"/>
    </row>
    <row r="4" spans="1:17" ht="16.5">
      <c r="A4" s="164">
        <v>2</v>
      </c>
      <c r="B4" s="15">
        <v>302</v>
      </c>
      <c r="C4" s="165">
        <v>3</v>
      </c>
      <c r="D4" s="15" t="s">
        <v>24</v>
      </c>
      <c r="E4" s="15">
        <v>546</v>
      </c>
      <c r="F4" s="165">
        <f t="shared" si="0"/>
        <v>600.6</v>
      </c>
      <c r="G4" s="164">
        <f>G3</f>
        <v>27500</v>
      </c>
      <c r="H4" s="166">
        <f t="shared" si="1"/>
        <v>15015000</v>
      </c>
      <c r="I4" s="167">
        <f t="shared" si="2"/>
        <v>16216200</v>
      </c>
      <c r="J4" s="168">
        <f t="shared" si="3"/>
        <v>34000</v>
      </c>
      <c r="K4" s="169">
        <f t="shared" si="4"/>
        <v>1801800</v>
      </c>
      <c r="L4" s="205" t="s">
        <v>70</v>
      </c>
      <c r="N4" s="9"/>
      <c r="Q4" s="10"/>
    </row>
    <row r="5" spans="1:17" ht="16.5">
      <c r="A5" s="164">
        <v>3</v>
      </c>
      <c r="B5" s="15">
        <v>402</v>
      </c>
      <c r="C5" s="15">
        <v>4</v>
      </c>
      <c r="D5" s="15" t="s">
        <v>24</v>
      </c>
      <c r="E5" s="15">
        <v>546</v>
      </c>
      <c r="F5" s="165">
        <f t="shared" si="0"/>
        <v>600.6</v>
      </c>
      <c r="G5" s="164">
        <f>G4</f>
        <v>27500</v>
      </c>
      <c r="H5" s="166">
        <f t="shared" si="1"/>
        <v>15015000</v>
      </c>
      <c r="I5" s="167">
        <f t="shared" si="2"/>
        <v>16216200</v>
      </c>
      <c r="J5" s="168">
        <f t="shared" si="3"/>
        <v>34000</v>
      </c>
      <c r="K5" s="169">
        <f t="shared" si="4"/>
        <v>1801800</v>
      </c>
      <c r="L5" s="205" t="s">
        <v>70</v>
      </c>
      <c r="Q5" s="10"/>
    </row>
    <row r="6" spans="1:17" ht="16.5">
      <c r="A6" s="164">
        <v>4</v>
      </c>
      <c r="B6" s="15">
        <v>502</v>
      </c>
      <c r="C6" s="15">
        <v>5</v>
      </c>
      <c r="D6" s="15" t="s">
        <v>24</v>
      </c>
      <c r="E6" s="15">
        <v>546</v>
      </c>
      <c r="F6" s="165">
        <f t="shared" si="0"/>
        <v>600.6</v>
      </c>
      <c r="G6" s="164">
        <f>G5</f>
        <v>27500</v>
      </c>
      <c r="H6" s="166">
        <f t="shared" si="1"/>
        <v>15015000</v>
      </c>
      <c r="I6" s="167">
        <f t="shared" si="2"/>
        <v>16216200</v>
      </c>
      <c r="J6" s="168">
        <f t="shared" si="3"/>
        <v>34000</v>
      </c>
      <c r="K6" s="169">
        <f t="shared" si="4"/>
        <v>1801800</v>
      </c>
      <c r="L6" s="205" t="s">
        <v>70</v>
      </c>
      <c r="Q6" s="10"/>
    </row>
    <row r="7" spans="1:17" s="105" customFormat="1" ht="16.5">
      <c r="A7" s="170" t="s">
        <v>3</v>
      </c>
      <c r="B7" s="171"/>
      <c r="C7" s="171"/>
      <c r="D7" s="172"/>
      <c r="E7" s="92">
        <f>SUM(E3:E6)</f>
        <v>2346</v>
      </c>
      <c r="F7" s="94">
        <f>SUM(F3:F6)</f>
        <v>2580.6</v>
      </c>
      <c r="G7" s="92"/>
      <c r="H7" s="173">
        <f>SUM(H3:H6)</f>
        <v>64515000</v>
      </c>
      <c r="I7" s="174">
        <f>SUM(I3:I6)</f>
        <v>69676200</v>
      </c>
      <c r="J7" s="175"/>
      <c r="K7" s="176">
        <f>SUM(K3:K6)</f>
        <v>7741800</v>
      </c>
      <c r="P7" s="106"/>
      <c r="Q7" s="107"/>
    </row>
    <row r="8" spans="1:17" ht="30" customHeight="1">
      <c r="A8" s="177" t="s">
        <v>58</v>
      </c>
      <c r="B8" s="178"/>
      <c r="C8" s="178"/>
      <c r="D8" s="178"/>
      <c r="E8" s="178"/>
      <c r="F8" s="178"/>
      <c r="G8" s="178"/>
      <c r="H8" s="178"/>
      <c r="I8" s="178"/>
      <c r="J8" s="178"/>
      <c r="K8" s="179"/>
      <c r="Q8" s="10"/>
    </row>
    <row r="9" spans="1:17" ht="45" customHeight="1">
      <c r="A9" s="112" t="s">
        <v>1</v>
      </c>
      <c r="B9" s="112" t="s">
        <v>0</v>
      </c>
      <c r="C9" s="112" t="s">
        <v>2</v>
      </c>
      <c r="D9" s="112" t="s">
        <v>62</v>
      </c>
      <c r="E9" s="112" t="s">
        <v>64</v>
      </c>
      <c r="F9" s="112" t="s">
        <v>11</v>
      </c>
      <c r="G9" s="112" t="s">
        <v>65</v>
      </c>
      <c r="H9" s="112" t="s">
        <v>66</v>
      </c>
      <c r="I9" s="162" t="s">
        <v>67</v>
      </c>
      <c r="J9" s="163" t="s">
        <v>68</v>
      </c>
      <c r="K9" s="112" t="s">
        <v>69</v>
      </c>
      <c r="L9" s="112" t="s">
        <v>60</v>
      </c>
      <c r="Q9" s="10"/>
    </row>
    <row r="10" spans="1:17">
      <c r="A10" s="164">
        <v>5</v>
      </c>
      <c r="B10" s="15">
        <v>601</v>
      </c>
      <c r="C10" s="15">
        <v>6</v>
      </c>
      <c r="D10" s="15" t="s">
        <v>12</v>
      </c>
      <c r="E10" s="15">
        <v>708</v>
      </c>
      <c r="F10" s="165">
        <f t="shared" si="0"/>
        <v>778.80000000000007</v>
      </c>
      <c r="G10" s="164">
        <f>G6+500</f>
        <v>28000</v>
      </c>
      <c r="H10" s="166">
        <f t="shared" si="1"/>
        <v>19824000</v>
      </c>
      <c r="I10" s="167">
        <f t="shared" si="2"/>
        <v>21409920</v>
      </c>
      <c r="J10" s="168">
        <f t="shared" si="3"/>
        <v>44500</v>
      </c>
      <c r="K10" s="169">
        <f t="shared" si="4"/>
        <v>2336400</v>
      </c>
      <c r="L10" s="205" t="s">
        <v>70</v>
      </c>
    </row>
    <row r="11" spans="1:17">
      <c r="A11" s="164">
        <v>6</v>
      </c>
      <c r="B11" s="15">
        <v>602</v>
      </c>
      <c r="C11" s="15">
        <v>6</v>
      </c>
      <c r="D11" s="15" t="s">
        <v>24</v>
      </c>
      <c r="E11" s="15">
        <v>546</v>
      </c>
      <c r="F11" s="165">
        <f t="shared" si="0"/>
        <v>600.6</v>
      </c>
      <c r="G11" s="164">
        <f>G10</f>
        <v>28000</v>
      </c>
      <c r="H11" s="166">
        <f t="shared" si="1"/>
        <v>15288000</v>
      </c>
      <c r="I11" s="167">
        <f t="shared" si="2"/>
        <v>16511040</v>
      </c>
      <c r="J11" s="168">
        <f t="shared" si="3"/>
        <v>34500</v>
      </c>
      <c r="K11" s="169">
        <f t="shared" si="4"/>
        <v>1801800</v>
      </c>
      <c r="L11" s="205" t="s">
        <v>70</v>
      </c>
    </row>
    <row r="12" spans="1:17">
      <c r="A12" s="164">
        <v>7</v>
      </c>
      <c r="B12" s="15">
        <v>701</v>
      </c>
      <c r="C12" s="15">
        <v>7</v>
      </c>
      <c r="D12" s="15" t="s">
        <v>12</v>
      </c>
      <c r="E12" s="15">
        <v>721</v>
      </c>
      <c r="F12" s="165">
        <f t="shared" si="0"/>
        <v>793.1</v>
      </c>
      <c r="G12" s="164">
        <f>G11</f>
        <v>28000</v>
      </c>
      <c r="H12" s="166">
        <f t="shared" si="1"/>
        <v>20188000</v>
      </c>
      <c r="I12" s="167">
        <f t="shared" si="2"/>
        <v>21803040</v>
      </c>
      <c r="J12" s="168">
        <f t="shared" si="3"/>
        <v>45500</v>
      </c>
      <c r="K12" s="169">
        <f t="shared" si="4"/>
        <v>2379300</v>
      </c>
      <c r="L12" s="205" t="s">
        <v>70</v>
      </c>
    </row>
    <row r="13" spans="1:17">
      <c r="A13" s="164">
        <v>8</v>
      </c>
      <c r="B13" s="15">
        <v>702</v>
      </c>
      <c r="C13" s="15">
        <v>7</v>
      </c>
      <c r="D13" s="15" t="s">
        <v>24</v>
      </c>
      <c r="E13" s="15">
        <v>546</v>
      </c>
      <c r="F13" s="165">
        <f t="shared" si="0"/>
        <v>600.6</v>
      </c>
      <c r="G13" s="164">
        <f>G12</f>
        <v>28000</v>
      </c>
      <c r="H13" s="166">
        <f t="shared" si="1"/>
        <v>15288000</v>
      </c>
      <c r="I13" s="167">
        <f t="shared" si="2"/>
        <v>16511040</v>
      </c>
      <c r="J13" s="168">
        <f t="shared" si="3"/>
        <v>34500</v>
      </c>
      <c r="K13" s="169">
        <f t="shared" si="4"/>
        <v>1801800</v>
      </c>
      <c r="L13" s="205" t="s">
        <v>70</v>
      </c>
    </row>
    <row r="14" spans="1:17">
      <c r="A14" s="164">
        <v>9</v>
      </c>
      <c r="B14" s="15">
        <v>801</v>
      </c>
      <c r="C14" s="15">
        <v>8</v>
      </c>
      <c r="D14" s="15" t="s">
        <v>12</v>
      </c>
      <c r="E14" s="15">
        <v>721</v>
      </c>
      <c r="F14" s="165">
        <f t="shared" si="0"/>
        <v>793.1</v>
      </c>
      <c r="G14" s="164">
        <f>G13</f>
        <v>28000</v>
      </c>
      <c r="H14" s="166">
        <f t="shared" si="1"/>
        <v>20188000</v>
      </c>
      <c r="I14" s="167">
        <f t="shared" si="2"/>
        <v>21803040</v>
      </c>
      <c r="J14" s="168">
        <f t="shared" si="3"/>
        <v>45500</v>
      </c>
      <c r="K14" s="169">
        <f t="shared" si="4"/>
        <v>2379300</v>
      </c>
      <c r="L14" s="205" t="s">
        <v>70</v>
      </c>
      <c r="P14" s="2"/>
    </row>
    <row r="15" spans="1:17">
      <c r="A15" s="164">
        <v>10</v>
      </c>
      <c r="B15" s="15">
        <v>802</v>
      </c>
      <c r="C15" s="15">
        <v>8</v>
      </c>
      <c r="D15" s="15" t="s">
        <v>24</v>
      </c>
      <c r="E15" s="15">
        <v>546</v>
      </c>
      <c r="F15" s="165">
        <f t="shared" si="0"/>
        <v>600.6</v>
      </c>
      <c r="G15" s="164">
        <f>G14</f>
        <v>28000</v>
      </c>
      <c r="H15" s="166">
        <f t="shared" si="1"/>
        <v>15288000</v>
      </c>
      <c r="I15" s="167">
        <f t="shared" si="2"/>
        <v>16511040</v>
      </c>
      <c r="J15" s="168">
        <f t="shared" si="3"/>
        <v>34500</v>
      </c>
      <c r="K15" s="169">
        <f t="shared" si="4"/>
        <v>1801800</v>
      </c>
      <c r="L15" s="205" t="s">
        <v>70</v>
      </c>
      <c r="P15" s="2"/>
    </row>
    <row r="16" spans="1:17">
      <c r="A16" s="164">
        <v>11</v>
      </c>
      <c r="B16" s="15">
        <v>901</v>
      </c>
      <c r="C16" s="15">
        <v>9</v>
      </c>
      <c r="D16" s="15" t="s">
        <v>12</v>
      </c>
      <c r="E16" s="15">
        <v>721</v>
      </c>
      <c r="F16" s="165">
        <f t="shared" si="0"/>
        <v>793.1</v>
      </c>
      <c r="G16" s="164">
        <f>G15</f>
        <v>28000</v>
      </c>
      <c r="H16" s="166">
        <f t="shared" si="1"/>
        <v>20188000</v>
      </c>
      <c r="I16" s="167">
        <f t="shared" si="2"/>
        <v>21803040</v>
      </c>
      <c r="J16" s="168">
        <f t="shared" si="3"/>
        <v>45500</v>
      </c>
      <c r="K16" s="169">
        <f t="shared" si="4"/>
        <v>2379300</v>
      </c>
      <c r="L16" s="205" t="s">
        <v>70</v>
      </c>
      <c r="P16" s="2"/>
    </row>
    <row r="17" spans="1:16">
      <c r="A17" s="164">
        <v>12</v>
      </c>
      <c r="B17" s="15">
        <v>902</v>
      </c>
      <c r="C17" s="15">
        <v>9</v>
      </c>
      <c r="D17" s="15" t="s">
        <v>24</v>
      </c>
      <c r="E17" s="15">
        <v>546</v>
      </c>
      <c r="F17" s="165">
        <f t="shared" si="0"/>
        <v>600.6</v>
      </c>
      <c r="G17" s="164">
        <f>G16</f>
        <v>28000</v>
      </c>
      <c r="H17" s="166">
        <f t="shared" si="1"/>
        <v>15288000</v>
      </c>
      <c r="I17" s="167">
        <f t="shared" si="2"/>
        <v>16511040</v>
      </c>
      <c r="J17" s="168">
        <f t="shared" si="3"/>
        <v>34500</v>
      </c>
      <c r="K17" s="169">
        <f t="shared" si="4"/>
        <v>1801800</v>
      </c>
      <c r="L17" s="205" t="s">
        <v>70</v>
      </c>
      <c r="P17" s="2"/>
    </row>
    <row r="18" spans="1:16">
      <c r="A18" s="164">
        <v>13</v>
      </c>
      <c r="B18" s="15">
        <v>1001</v>
      </c>
      <c r="C18" s="15">
        <v>10</v>
      </c>
      <c r="D18" s="15" t="s">
        <v>12</v>
      </c>
      <c r="E18" s="15">
        <v>721</v>
      </c>
      <c r="F18" s="165">
        <f t="shared" si="0"/>
        <v>793.1</v>
      </c>
      <c r="G18" s="164">
        <f>G17</f>
        <v>28000</v>
      </c>
      <c r="H18" s="166">
        <f t="shared" si="1"/>
        <v>20188000</v>
      </c>
      <c r="I18" s="167">
        <f t="shared" si="2"/>
        <v>21803040</v>
      </c>
      <c r="J18" s="168">
        <f t="shared" si="3"/>
        <v>45500</v>
      </c>
      <c r="K18" s="169">
        <f t="shared" si="4"/>
        <v>2379300</v>
      </c>
      <c r="L18" s="205" t="s">
        <v>70</v>
      </c>
      <c r="P18" s="2"/>
    </row>
    <row r="19" spans="1:16">
      <c r="A19" s="164">
        <v>14</v>
      </c>
      <c r="B19" s="15">
        <v>1002</v>
      </c>
      <c r="C19" s="15">
        <v>10</v>
      </c>
      <c r="D19" s="15" t="s">
        <v>24</v>
      </c>
      <c r="E19" s="15">
        <v>546</v>
      </c>
      <c r="F19" s="165">
        <f t="shared" si="0"/>
        <v>600.6</v>
      </c>
      <c r="G19" s="164">
        <f>G18</f>
        <v>28000</v>
      </c>
      <c r="H19" s="166">
        <f t="shared" si="1"/>
        <v>15288000</v>
      </c>
      <c r="I19" s="167">
        <f t="shared" si="2"/>
        <v>16511040</v>
      </c>
      <c r="J19" s="168">
        <f t="shared" si="3"/>
        <v>34500</v>
      </c>
      <c r="K19" s="169">
        <f t="shared" si="4"/>
        <v>1801800</v>
      </c>
      <c r="L19" s="205" t="s">
        <v>70</v>
      </c>
      <c r="P19" s="2"/>
    </row>
    <row r="20" spans="1:16" s="43" customFormat="1" ht="16.5">
      <c r="A20" s="170" t="s">
        <v>3</v>
      </c>
      <c r="B20" s="171"/>
      <c r="C20" s="171"/>
      <c r="D20" s="172"/>
      <c r="E20" s="94">
        <f t="shared" ref="E20:F20" si="5">SUM(E10:E19)</f>
        <v>6322</v>
      </c>
      <c r="F20" s="94">
        <f t="shared" si="5"/>
        <v>6954.2000000000016</v>
      </c>
      <c r="G20" s="92"/>
      <c r="H20" s="180">
        <f t="shared" ref="H20:I20" si="6">SUM(H10:H19)</f>
        <v>177016000</v>
      </c>
      <c r="I20" s="174">
        <f t="shared" si="6"/>
        <v>191177280</v>
      </c>
      <c r="J20" s="181"/>
      <c r="K20" s="180">
        <f>SUM(K10:K19)</f>
        <v>20862600</v>
      </c>
      <c r="L20" s="182"/>
    </row>
  </sheetData>
  <mergeCells count="4">
    <mergeCell ref="A1:K1"/>
    <mergeCell ref="A7:D7"/>
    <mergeCell ref="A8:K8"/>
    <mergeCell ref="A20:D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D795-1918-40AC-94C3-F76AEE078D91}">
  <dimension ref="A1:Q11"/>
  <sheetViews>
    <sheetView zoomScale="175" zoomScaleNormal="175" workbookViewId="0">
      <selection activeCell="E8" sqref="E8:F8"/>
    </sheetView>
  </sheetViews>
  <sheetFormatPr defaultRowHeight="15"/>
  <cols>
    <col min="1" max="1" width="4" style="183" customWidth="1"/>
    <col min="2" max="3" width="5.140625" style="56" customWidth="1"/>
    <col min="4" max="4" width="7.28515625" style="183" customWidth="1"/>
    <col min="5" max="5" width="8" style="184" customWidth="1"/>
    <col min="6" max="6" width="6.7109375" style="96" customWidth="1"/>
    <col min="7" max="7" width="7.140625" style="96" customWidth="1"/>
    <col min="8" max="8" width="10.85546875" style="96" customWidth="1"/>
    <col min="9" max="9" width="11.85546875" style="96" customWidth="1"/>
    <col min="10" max="10" width="10.28515625" style="185" customWidth="1"/>
    <col min="11" max="11" width="10.42578125" style="96" customWidth="1"/>
    <col min="12" max="12" width="9.140625" style="16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31.5" customHeight="1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7" ht="48.75" customHeight="1">
      <c r="A2" s="112" t="s">
        <v>1</v>
      </c>
      <c r="B2" s="112" t="s">
        <v>0</v>
      </c>
      <c r="C2" s="112" t="s">
        <v>2</v>
      </c>
      <c r="D2" s="112" t="s">
        <v>62</v>
      </c>
      <c r="E2" s="112" t="s">
        <v>63</v>
      </c>
      <c r="F2" s="112" t="s">
        <v>11</v>
      </c>
      <c r="G2" s="112" t="s">
        <v>65</v>
      </c>
      <c r="H2" s="112" t="s">
        <v>66</v>
      </c>
      <c r="I2" s="162" t="s">
        <v>67</v>
      </c>
      <c r="J2" s="163" t="s">
        <v>68</v>
      </c>
      <c r="K2" s="112" t="s">
        <v>69</v>
      </c>
      <c r="L2" s="112" t="s">
        <v>60</v>
      </c>
    </row>
    <row r="3" spans="1:17">
      <c r="A3" s="164">
        <v>1</v>
      </c>
      <c r="B3" s="20">
        <v>201</v>
      </c>
      <c r="C3" s="165">
        <v>2</v>
      </c>
      <c r="D3" s="15" t="s">
        <v>47</v>
      </c>
      <c r="E3" s="15">
        <v>309</v>
      </c>
      <c r="F3" s="165">
        <f>E3*1.1</f>
        <v>339.90000000000003</v>
      </c>
      <c r="G3" s="164">
        <v>27500</v>
      </c>
      <c r="H3" s="166">
        <v>0</v>
      </c>
      <c r="I3" s="167">
        <f t="shared" ref="I3:I7" si="0">ROUND(H3*1.08,0)</f>
        <v>0</v>
      </c>
      <c r="J3" s="168">
        <f t="shared" ref="J3:J7" si="1">MROUND((I3*0.025/12),500)</f>
        <v>0</v>
      </c>
      <c r="K3" s="169">
        <f t="shared" ref="K3:K7" si="2">F3*3000</f>
        <v>1019700.0000000001</v>
      </c>
      <c r="L3" s="113" t="s">
        <v>61</v>
      </c>
      <c r="M3" s="7"/>
      <c r="N3" s="8"/>
      <c r="P3" s="3"/>
      <c r="Q3" s="3"/>
    </row>
    <row r="4" spans="1:17">
      <c r="A4" s="164">
        <v>2</v>
      </c>
      <c r="B4" s="20">
        <v>202</v>
      </c>
      <c r="C4" s="165">
        <v>2</v>
      </c>
      <c r="D4" s="15" t="s">
        <v>47</v>
      </c>
      <c r="E4" s="15">
        <v>255</v>
      </c>
      <c r="F4" s="165">
        <f t="shared" ref="F4:F7" si="3">E4*1.1</f>
        <v>280.5</v>
      </c>
      <c r="G4" s="164">
        <f>G3</f>
        <v>27500</v>
      </c>
      <c r="H4" s="166">
        <v>0</v>
      </c>
      <c r="I4" s="167">
        <f t="shared" si="0"/>
        <v>0</v>
      </c>
      <c r="J4" s="168">
        <f t="shared" si="1"/>
        <v>0</v>
      </c>
      <c r="K4" s="169">
        <f t="shared" si="2"/>
        <v>841500</v>
      </c>
      <c r="L4" s="113" t="s">
        <v>61</v>
      </c>
      <c r="M4" s="7"/>
      <c r="N4" s="8"/>
      <c r="P4" s="3"/>
      <c r="Q4" s="3"/>
    </row>
    <row r="5" spans="1:17" s="35" customFormat="1">
      <c r="A5" s="164">
        <v>3</v>
      </c>
      <c r="B5" s="20">
        <v>203</v>
      </c>
      <c r="C5" s="165">
        <v>2</v>
      </c>
      <c r="D5" s="15" t="s">
        <v>47</v>
      </c>
      <c r="E5" s="15">
        <v>253</v>
      </c>
      <c r="F5" s="165">
        <f t="shared" si="3"/>
        <v>278.3</v>
      </c>
      <c r="G5" s="164">
        <f>G4</f>
        <v>27500</v>
      </c>
      <c r="H5" s="166">
        <v>0</v>
      </c>
      <c r="I5" s="167">
        <f t="shared" si="0"/>
        <v>0</v>
      </c>
      <c r="J5" s="168">
        <f t="shared" si="1"/>
        <v>0</v>
      </c>
      <c r="K5" s="169">
        <f t="shared" si="2"/>
        <v>834900</v>
      </c>
      <c r="L5" s="113" t="s">
        <v>61</v>
      </c>
      <c r="M5" s="36"/>
      <c r="N5" s="37"/>
      <c r="P5" s="6"/>
      <c r="Q5" s="6"/>
    </row>
    <row r="6" spans="1:17" ht="16.5">
      <c r="A6" s="164">
        <v>4</v>
      </c>
      <c r="B6" s="15">
        <v>401</v>
      </c>
      <c r="C6" s="165">
        <v>4</v>
      </c>
      <c r="D6" s="15" t="s">
        <v>12</v>
      </c>
      <c r="E6" s="15">
        <v>708</v>
      </c>
      <c r="F6" s="165">
        <f t="shared" si="3"/>
        <v>778.80000000000007</v>
      </c>
      <c r="G6" s="164" t="e">
        <f>#REF!</f>
        <v>#REF!</v>
      </c>
      <c r="H6" s="166">
        <v>0</v>
      </c>
      <c r="I6" s="167">
        <f t="shared" si="0"/>
        <v>0</v>
      </c>
      <c r="J6" s="168">
        <f t="shared" si="1"/>
        <v>0</v>
      </c>
      <c r="K6" s="169">
        <f t="shared" si="2"/>
        <v>2336400</v>
      </c>
      <c r="L6" s="113" t="s">
        <v>61</v>
      </c>
      <c r="Q6" s="11"/>
    </row>
    <row r="7" spans="1:17" ht="16.5">
      <c r="A7" s="164">
        <v>5</v>
      </c>
      <c r="B7" s="15">
        <v>501</v>
      </c>
      <c r="C7" s="15">
        <v>5</v>
      </c>
      <c r="D7" s="15" t="s">
        <v>12</v>
      </c>
      <c r="E7" s="15">
        <v>708</v>
      </c>
      <c r="F7" s="165">
        <f t="shared" si="3"/>
        <v>778.80000000000007</v>
      </c>
      <c r="G7" s="164" t="e">
        <f>#REF!</f>
        <v>#REF!</v>
      </c>
      <c r="H7" s="166">
        <v>0</v>
      </c>
      <c r="I7" s="167">
        <f t="shared" si="0"/>
        <v>0</v>
      </c>
      <c r="J7" s="168">
        <f t="shared" si="1"/>
        <v>0</v>
      </c>
      <c r="K7" s="169">
        <f t="shared" si="2"/>
        <v>2336400</v>
      </c>
      <c r="L7" s="113" t="s">
        <v>61</v>
      </c>
      <c r="Q7" s="10"/>
    </row>
    <row r="8" spans="1:17" s="105" customFormat="1" ht="16.5">
      <c r="A8" s="170" t="s">
        <v>3</v>
      </c>
      <c r="B8" s="171"/>
      <c r="C8" s="171"/>
      <c r="D8" s="172"/>
      <c r="E8" s="92">
        <f>SUM(E3:E7)</f>
        <v>2233</v>
      </c>
      <c r="F8" s="94">
        <f>SUM(F3:F7)</f>
        <v>2456.3000000000002</v>
      </c>
      <c r="G8" s="92"/>
      <c r="H8" s="173">
        <f>SUM(H3:H7)</f>
        <v>0</v>
      </c>
      <c r="I8" s="174">
        <f>SUM(I3:I7)</f>
        <v>0</v>
      </c>
      <c r="J8" s="175"/>
      <c r="K8" s="176">
        <f>SUM(K3:K7)</f>
        <v>7368900</v>
      </c>
      <c r="P8" s="106"/>
      <c r="Q8" s="107"/>
    </row>
    <row r="9" spans="1:17" ht="30" customHeight="1">
      <c r="A9" s="177" t="s">
        <v>58</v>
      </c>
      <c r="B9" s="178"/>
      <c r="C9" s="178"/>
      <c r="D9" s="178"/>
      <c r="E9" s="178"/>
      <c r="F9" s="178"/>
      <c r="G9" s="178"/>
      <c r="H9" s="178"/>
      <c r="I9" s="178"/>
      <c r="J9" s="178"/>
      <c r="K9" s="179"/>
      <c r="Q9" s="10"/>
    </row>
    <row r="10" spans="1:17" ht="45" customHeight="1">
      <c r="A10" s="112" t="s">
        <v>1</v>
      </c>
      <c r="B10" s="112" t="s">
        <v>0</v>
      </c>
      <c r="C10" s="112" t="s">
        <v>2</v>
      </c>
      <c r="D10" s="112" t="s">
        <v>62</v>
      </c>
      <c r="E10" s="112" t="s">
        <v>64</v>
      </c>
      <c r="F10" s="112" t="s">
        <v>11</v>
      </c>
      <c r="G10" s="112" t="s">
        <v>65</v>
      </c>
      <c r="H10" s="112" t="s">
        <v>66</v>
      </c>
      <c r="I10" s="162" t="s">
        <v>67</v>
      </c>
      <c r="J10" s="163" t="s">
        <v>68</v>
      </c>
      <c r="K10" s="112" t="s">
        <v>69</v>
      </c>
      <c r="L10" s="112" t="s">
        <v>60</v>
      </c>
      <c r="Q10" s="10"/>
    </row>
    <row r="11" spans="1:17" s="43" customFormat="1" ht="16.5">
      <c r="A11" s="170" t="s">
        <v>3</v>
      </c>
      <c r="B11" s="171"/>
      <c r="C11" s="171"/>
      <c r="D11" s="172"/>
      <c r="E11" s="94" t="e">
        <f>SUM(#REF!)</f>
        <v>#REF!</v>
      </c>
      <c r="F11" s="94" t="e">
        <f>SUM(#REF!)</f>
        <v>#REF!</v>
      </c>
      <c r="G11" s="92"/>
      <c r="H11" s="180" t="e">
        <f>SUM(#REF!)</f>
        <v>#REF!</v>
      </c>
      <c r="I11" s="174" t="e">
        <f>SUM(#REF!)</f>
        <v>#REF!</v>
      </c>
      <c r="J11" s="181"/>
      <c r="K11" s="180" t="e">
        <f>SUM(#REF!)</f>
        <v>#REF!</v>
      </c>
      <c r="L11" s="182"/>
    </row>
  </sheetData>
  <mergeCells count="4">
    <mergeCell ref="A1:K1"/>
    <mergeCell ref="A8:D8"/>
    <mergeCell ref="A9:K9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Wing A</vt:lpstr>
      <vt:lpstr>Wing A (sale)</vt:lpstr>
      <vt:lpstr>Wing A (Rehab)</vt:lpstr>
      <vt:lpstr>Wing B</vt:lpstr>
      <vt:lpstr>Wing B (Sale)</vt:lpstr>
      <vt:lpstr>Wing B (Rehab)</vt:lpstr>
      <vt:lpstr>Wing C</vt:lpstr>
      <vt:lpstr>Wing C (Sale)</vt:lpstr>
      <vt:lpstr>Wing C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2024-07-09T09:02:24Z</dcterms:modified>
</cp:coreProperties>
</file>