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adar (W)\Shraddha Nikhil Khot\"/>
    </mc:Choice>
  </mc:AlternateContent>
  <xr:revisionPtr revIDLastSave="0" documentId="13_ncr:1_{AA0ACE73-E5F7-4318-94F4-1280DEE33044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24" i="4" l="1"/>
  <c r="P5" i="4" l="1"/>
  <c r="U3" i="4" l="1"/>
  <c r="U4" i="4"/>
  <c r="U6" i="4"/>
  <c r="U2" i="4"/>
  <c r="T3" i="4"/>
  <c r="T4" i="4"/>
  <c r="T2" i="4"/>
  <c r="I18" i="4"/>
  <c r="H21" i="4" l="1"/>
  <c r="I19" i="4"/>
  <c r="H28" i="4"/>
  <c r="Q12" i="4" l="1"/>
  <c r="P12" i="4"/>
  <c r="Q11" i="4"/>
  <c r="Q10" i="4"/>
  <c r="Q9" i="4"/>
  <c r="P8" i="4"/>
  <c r="P7" i="4"/>
  <c r="P6" i="4"/>
  <c r="Q5" i="4"/>
  <c r="T5" i="4" s="1"/>
  <c r="U5" i="4" s="1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<sst xmlns="http://schemas.openxmlformats.org/spreadsheetml/2006/main" count="93" uniqueCount="28">
  <si>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</si>
  <si>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</si>
  <si>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</si>
  <si>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</si>
  <si>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</si>
  <si>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</si>
  <si>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</si>
  <si>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</si>
  <si>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</si>
  <si>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</si>
  <si>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</si>
  <si>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</si>
  <si>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</si>
  <si>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204, 2nd Floor, Vajreshwari Building No 2 CHSL, Phoolpada Road, Near Life Line Hospital, Village - Virar, Virar East, </t>
  </si>
  <si>
    <t>agreemetn  - 2020</t>
  </si>
  <si>
    <t>av</t>
  </si>
  <si>
    <t>sd</t>
  </si>
  <si>
    <t>rd</t>
  </si>
  <si>
    <t>bv</t>
  </si>
  <si>
    <t>bua</t>
  </si>
  <si>
    <t>sa</t>
  </si>
  <si>
    <t>rate on  bua</t>
  </si>
  <si>
    <t>fmv</t>
  </si>
  <si>
    <t>oc - 1994</t>
  </si>
  <si>
    <t>mca - 252</t>
  </si>
  <si>
    <t>ls - 18 to 22 lakhs</t>
  </si>
  <si>
    <t>loading  -- 15%</t>
  </si>
  <si>
    <t>19.03.24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</si>
</sst>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220382</xdr:colOff>
      <xdr:row>47</xdr:row>
      <xdr:rowOff>48818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DD6A0D-2270-48DE-A7F1-73F19B53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64382" cy="85451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296592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405DF2-76FC-4739-BD3B-7F9E21796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40592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258487</xdr:colOff>
      <xdr:row>50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6FECCE-3D89-42E6-B908-082DF7A6C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02487" cy="8468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182277</xdr:colOff>
      <xdr:row>45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391367-7296-4277-8EFD-97E54BEE7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26277" cy="8383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6DD743-C483-4C72-9116-D313B2887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4390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325171</xdr:colOff>
      <xdr:row>50</xdr:row>
      <xdr:rowOff>172617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F8CE43-EA5A-4565-84E3-B797541D0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69171" cy="83641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344224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927ACE-A79F-4D09-8B78-AFF9A17C1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88224" cy="8125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43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271938-05A2-4F29-A693-D0D5554E9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8145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F1F2E3-8F06-4E8F-AE73-C1EB50B6B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8611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268013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4BA26A-7F25-4A0B-8AC4-E280BA82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12013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19" sqref="E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17.425781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9" customWidth="1"/>
    <col min="15" max="15" width="10.5703125" customWidth="1"/>
    <col min="16" max="16" width="8.28515625" customWidth="1"/>
    <col min="17" max="17" width="10.7109375" customWidth="1"/>
    <col min="18" max="18" width="18.28515625" customWidth="1"/>
    <col min="19" max="19" width="9.425781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1" t="s">
        <v>26</v>
      </c>
    </row>
    <row r="2" spans="1:21" x14ac:dyDescent="0.25">
      <c r="A2" s="4">
        <f t="shared" ref="A2:A15" si="0">N2</f>
        <v>0</v>
      </c>
      <c r="B2" s="4">
        <f t="shared" ref="B2:B15" si="1">Q2</f>
        <v>275</v>
      </c>
      <c r="C2" s="4">
        <f>B2*1.2</f>
        <v>330</v>
      </c>
      <c r="D2" s="4">
        <f t="shared" ref="D2:D13" si="2">C2*1.2</f>
        <v>396</v>
      </c>
      <c r="E2" s="5">
        <f t="shared" ref="E2:E13" si="3">R2</f>
        <v>1100000</v>
      </c>
      <c r="F2" s="10">
        <f t="shared" ref="F2:F13" si="4">ROUND((E2/B2),0)</f>
        <v>4000</v>
      </c>
      <c r="G2" s="10">
        <f t="shared" ref="G2:G13" si="5">ROUND((E2/C2),0)</f>
        <v>3333</v>
      </c>
      <c r="H2" s="10">
        <f t="shared" ref="H2:H13" si="6">ROUND((E2/D2),0)</f>
        <v>2778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275</v>
      </c>
      <c r="R2" s="2">
        <v>1100000</v>
      </c>
      <c r="S2" s="8"/>
      <c r="T2" s="8">
        <f>Q2*1.15</f>
        <v>316.25</v>
      </c>
      <c r="U2">
        <f>R2/T2</f>
        <v>3478.2608695652175</v>
      </c>
    </row>
    <row r="3" spans="1:21" x14ac:dyDescent="0.25">
      <c r="A3" s="4">
        <f t="shared" si="0"/>
        <v>0</v>
      </c>
      <c r="B3" s="4">
        <f t="shared" si="1"/>
        <v>278</v>
      </c>
      <c r="C3" s="4">
        <f t="shared" ref="C3:C15" si="9">B3*1.2</f>
        <v>333.59999999999997</v>
      </c>
      <c r="D3" s="4">
        <f t="shared" si="2"/>
        <v>400.31999999999994</v>
      </c>
      <c r="E3" s="16">
        <f t="shared" si="3"/>
        <v>1700000</v>
      </c>
      <c r="F3" s="10">
        <f t="shared" si="4"/>
        <v>6115</v>
      </c>
      <c r="G3" s="10">
        <f t="shared" si="5"/>
        <v>5096</v>
      </c>
      <c r="H3" s="10">
        <f t="shared" si="6"/>
        <v>4247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278</v>
      </c>
      <c r="R3" s="2">
        <v>1700000</v>
      </c>
      <c r="S3" s="8"/>
      <c r="T3" s="8">
        <f t="shared" ref="T3:T5" si="10">Q3*1.15</f>
        <v>319.7</v>
      </c>
      <c r="U3">
        <f t="shared" ref="U3:U6" si="11">R3/T3</f>
        <v>5317.4851423209257</v>
      </c>
    </row>
    <row r="4" spans="1:21" x14ac:dyDescent="0.25">
      <c r="A4" s="4">
        <f t="shared" si="0"/>
        <v>0</v>
      </c>
      <c r="B4" s="4">
        <f t="shared" si="1"/>
        <v>280</v>
      </c>
      <c r="C4" s="4">
        <f t="shared" si="9"/>
        <v>336</v>
      </c>
      <c r="D4" s="4">
        <f t="shared" si="2"/>
        <v>403.2</v>
      </c>
      <c r="E4" s="16">
        <f t="shared" si="3"/>
        <v>1350000</v>
      </c>
      <c r="F4" s="10">
        <f t="shared" si="4"/>
        <v>4821</v>
      </c>
      <c r="G4" s="10">
        <f t="shared" si="5"/>
        <v>4018</v>
      </c>
      <c r="H4" s="10">
        <f t="shared" si="6"/>
        <v>3348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280</v>
      </c>
      <c r="R4" s="2">
        <v>1350000</v>
      </c>
      <c r="S4" s="8"/>
      <c r="T4" s="8">
        <f t="shared" si="10"/>
        <v>322</v>
      </c>
      <c r="U4">
        <f t="shared" si="11"/>
        <v>4192.5465838509317</v>
      </c>
    </row>
    <row r="5" spans="1:21" x14ac:dyDescent="0.25">
      <c r="A5" s="4">
        <f t="shared" si="0"/>
        <v>0</v>
      </c>
      <c r="B5" s="4">
        <f t="shared" si="1"/>
        <v>462.67259999999993</v>
      </c>
      <c r="C5" s="4">
        <f t="shared" si="9"/>
        <v>555.20711999999992</v>
      </c>
      <c r="D5" s="4">
        <f t="shared" si="2"/>
        <v>666.24854399999992</v>
      </c>
      <c r="E5" s="16">
        <f t="shared" si="3"/>
        <v>2800000</v>
      </c>
      <c r="F5" s="10">
        <f t="shared" si="4"/>
        <v>6052</v>
      </c>
      <c r="G5" s="15">
        <f t="shared" si="5"/>
        <v>5043</v>
      </c>
      <c r="H5" s="10">
        <f t="shared" si="6"/>
        <v>4203</v>
      </c>
      <c r="I5" s="10" t="e">
        <f>#REF!</f>
        <v>#REF!</v>
      </c>
      <c r="J5" s="4" t="str">
        <f t="shared" si="7"/>
        <v>19.03.24</v>
      </c>
      <c r="O5">
        <v>0</v>
      </c>
      <c r="P5">
        <f>51.58*10.764</f>
        <v>555.20711999999992</v>
      </c>
      <c r="Q5">
        <f t="shared" ref="Q5:Q12" si="12">P5/1.2</f>
        <v>462.67259999999993</v>
      </c>
      <c r="R5" s="2">
        <v>2800000</v>
      </c>
      <c r="S5" s="8" t="s">
        <v>27</v>
      </c>
      <c r="T5" s="8">
        <f t="shared" si="10"/>
        <v>532.07348999999988</v>
      </c>
      <c r="U5">
        <f t="shared" si="11"/>
        <v>5262.430947273845</v>
      </c>
    </row>
    <row r="6" spans="1:21" x14ac:dyDescent="0.25">
      <c r="A6" s="4">
        <f t="shared" si="0"/>
        <v>0</v>
      </c>
      <c r="B6" s="4">
        <f t="shared" si="1"/>
        <v>507</v>
      </c>
      <c r="C6" s="4">
        <f t="shared" si="9"/>
        <v>608.4</v>
      </c>
      <c r="D6" s="4">
        <f t="shared" si="2"/>
        <v>730.07999999999993</v>
      </c>
      <c r="E6" s="16">
        <f t="shared" si="3"/>
        <v>3700000</v>
      </c>
      <c r="F6" s="10">
        <f t="shared" si="4"/>
        <v>7298</v>
      </c>
      <c r="G6" s="10">
        <f t="shared" si="5"/>
        <v>6082</v>
      </c>
      <c r="H6" s="10">
        <f t="shared" si="6"/>
        <v>5068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507</v>
      </c>
      <c r="R6" s="2">
        <v>3700000</v>
      </c>
      <c r="S6" s="8"/>
      <c r="T6" s="8"/>
      <c r="U6" t="e">
        <f t="shared" si="11"/>
        <v>#DIV/0!</v>
      </c>
    </row>
    <row r="7" spans="1:21" x14ac:dyDescent="0.25">
      <c r="A7" s="4">
        <f t="shared" si="0"/>
        <v>0</v>
      </c>
      <c r="B7" s="4">
        <f t="shared" si="1"/>
        <v>370</v>
      </c>
      <c r="C7" s="4">
        <f t="shared" si="9"/>
        <v>444</v>
      </c>
      <c r="D7" s="4">
        <f t="shared" si="2"/>
        <v>532.79999999999995</v>
      </c>
      <c r="E7" s="16">
        <f t="shared" si="3"/>
        <v>3400000</v>
      </c>
      <c r="F7" s="10">
        <f t="shared" si="4"/>
        <v>9189</v>
      </c>
      <c r="G7" s="10">
        <f t="shared" si="5"/>
        <v>7658</v>
      </c>
      <c r="H7" s="10">
        <f t="shared" si="6"/>
        <v>6381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370</v>
      </c>
      <c r="R7" s="2">
        <v>3400000</v>
      </c>
      <c r="S7" s="8"/>
      <c r="T7" s="8"/>
    </row>
    <row r="8" spans="1:21" x14ac:dyDescent="0.25">
      <c r="A8" s="4">
        <f t="shared" si="0"/>
        <v>0</v>
      </c>
      <c r="B8" s="4">
        <f t="shared" si="1"/>
        <v>380</v>
      </c>
      <c r="C8" s="4">
        <f t="shared" si="9"/>
        <v>456</v>
      </c>
      <c r="D8" s="4">
        <f t="shared" si="2"/>
        <v>547.19999999999993</v>
      </c>
      <c r="E8" s="16">
        <f t="shared" si="3"/>
        <v>4500000</v>
      </c>
      <c r="F8" s="10">
        <f t="shared" si="4"/>
        <v>11842</v>
      </c>
      <c r="G8" s="15">
        <f t="shared" si="5"/>
        <v>9868</v>
      </c>
      <c r="H8" s="10">
        <f t="shared" si="6"/>
        <v>8224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380</v>
      </c>
      <c r="R8" s="2">
        <v>4500000</v>
      </c>
      <c r="S8" s="8"/>
      <c r="T8" s="8"/>
    </row>
    <row r="9" spans="1:21" x14ac:dyDescent="0.25">
      <c r="A9" s="4">
        <f t="shared" si="0"/>
        <v>0</v>
      </c>
      <c r="B9" s="4">
        <f t="shared" si="1"/>
        <v>350</v>
      </c>
      <c r="C9" s="4">
        <f t="shared" si="9"/>
        <v>420</v>
      </c>
      <c r="D9" s="4">
        <f t="shared" si="2"/>
        <v>504</v>
      </c>
      <c r="E9" s="16">
        <f t="shared" si="3"/>
        <v>3500000</v>
      </c>
      <c r="F9" s="10">
        <f t="shared" si="4"/>
        <v>10000</v>
      </c>
      <c r="G9" s="10">
        <f t="shared" si="5"/>
        <v>8333</v>
      </c>
      <c r="H9" s="10">
        <f t="shared" si="6"/>
        <v>6944</v>
      </c>
      <c r="I9" s="10" t="e">
        <f>#REF!</f>
        <v>#REF!</v>
      </c>
      <c r="J9" s="4">
        <f t="shared" si="7"/>
        <v>0</v>
      </c>
      <c r="O9">
        <v>0</v>
      </c>
      <c r="P9">
        <v>420</v>
      </c>
      <c r="Q9">
        <f t="shared" si="12"/>
        <v>350</v>
      </c>
      <c r="R9" s="2">
        <v>3500000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304.16666666666669</v>
      </c>
      <c r="C10" s="4">
        <f t="shared" si="9"/>
        <v>365</v>
      </c>
      <c r="D10" s="4">
        <f t="shared" si="2"/>
        <v>438</v>
      </c>
      <c r="E10" s="16">
        <f t="shared" si="3"/>
        <v>3000000</v>
      </c>
      <c r="F10" s="10">
        <f t="shared" si="4"/>
        <v>9863</v>
      </c>
      <c r="G10" s="10">
        <f t="shared" si="5"/>
        <v>8219</v>
      </c>
      <c r="H10" s="10">
        <f t="shared" si="6"/>
        <v>6849</v>
      </c>
      <c r="I10" s="10" t="e">
        <f>#REF!</f>
        <v>#REF!</v>
      </c>
      <c r="J10" s="4">
        <f t="shared" si="7"/>
        <v>0</v>
      </c>
      <c r="O10">
        <v>0</v>
      </c>
      <c r="P10">
        <v>365</v>
      </c>
      <c r="Q10">
        <f t="shared" si="12"/>
        <v>304.16666666666669</v>
      </c>
      <c r="R10" s="2">
        <v>3000000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500</v>
      </c>
      <c r="C11" s="4">
        <f t="shared" si="9"/>
        <v>600</v>
      </c>
      <c r="D11" s="4">
        <f t="shared" si="2"/>
        <v>720</v>
      </c>
      <c r="E11" s="16">
        <f t="shared" si="3"/>
        <v>5500000</v>
      </c>
      <c r="F11" s="10">
        <f t="shared" si="4"/>
        <v>11000</v>
      </c>
      <c r="G11" s="15">
        <f t="shared" si="5"/>
        <v>9167</v>
      </c>
      <c r="H11" s="10">
        <f t="shared" si="6"/>
        <v>7639</v>
      </c>
      <c r="I11" s="10" t="e">
        <f>#REF!</f>
        <v>#REF!</v>
      </c>
      <c r="J11" s="4">
        <f t="shared" si="7"/>
        <v>0</v>
      </c>
      <c r="O11">
        <v>0</v>
      </c>
      <c r="P11">
        <v>600</v>
      </c>
      <c r="Q11">
        <f t="shared" si="12"/>
        <v>500</v>
      </c>
      <c r="R11" s="2">
        <v>5500000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10" t="e">
        <f t="shared" ref="H14:H15" si="19">ROUND((E14/D14),0)</f>
        <v>#DIV/0!</v>
      </c>
      <c r="I14" s="10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10" t="e">
        <f t="shared" si="18"/>
        <v>#DIV/0!</v>
      </c>
      <c r="H15" s="10" t="e">
        <f t="shared" si="19"/>
        <v>#DIV/0!</v>
      </c>
      <c r="I15" s="10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6" spans="1:21" x14ac:dyDescent="0.25">
      <c r="G16" s="8"/>
      <c r="H16" s="8"/>
      <c r="I16" s="8"/>
    </row>
    <row r="17" spans="7:24" x14ac:dyDescent="0.25">
      <c r="G17" s="8" t="s">
        <v>13</v>
      </c>
      <c r="H17" s="8"/>
      <c r="I17" s="8"/>
    </row>
    <row r="18" spans="7:24" x14ac:dyDescent="0.25">
      <c r="G18" t="s">
        <v>19</v>
      </c>
      <c r="H18">
        <v>290</v>
      </c>
      <c r="I18">
        <f>H18/252</f>
        <v>1.1507936507936507</v>
      </c>
    </row>
    <row r="19" spans="7:24" x14ac:dyDescent="0.25">
      <c r="G19" t="s">
        <v>20</v>
      </c>
      <c r="H19">
        <v>325</v>
      </c>
      <c r="I19">
        <f>30.2*10.764</f>
        <v>325.07279999999997</v>
      </c>
    </row>
    <row r="20" spans="7:24" x14ac:dyDescent="0.25">
      <c r="G20" t="s">
        <v>21</v>
      </c>
      <c r="H20">
        <v>7700</v>
      </c>
    </row>
    <row r="21" spans="7:24" x14ac:dyDescent="0.25">
      <c r="G21" t="s">
        <v>22</v>
      </c>
      <c r="H21">
        <f>H20*H18</f>
        <v>2233000</v>
      </c>
    </row>
    <row r="22" spans="7:24" x14ac:dyDescent="0.25">
      <c r="G22" s="6"/>
      <c r="H22" s="6"/>
    </row>
    <row r="24" spans="7:24" x14ac:dyDescent="0.25">
      <c r="G24" t="s">
        <v>14</v>
      </c>
      <c r="J24" t="s">
        <v>24</v>
      </c>
      <c r="N24">
        <f>252*1.2</f>
        <v>302.39999999999998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15</v>
      </c>
      <c r="H25">
        <v>2100000</v>
      </c>
      <c r="J25" t="s">
        <v>25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16</v>
      </c>
      <c r="H26">
        <v>63000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17</v>
      </c>
      <c r="H27">
        <v>21000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18</v>
      </c>
      <c r="H28">
        <f>SUM(H25:H27)</f>
        <v>2184000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23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2024-06-26T06:33:09Z</dcterms:modified>
</cp:coreProperties>
</file>