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ne 2024\MINAL MILIND GADKAR - SVC Bank\"/>
    </mc:Choice>
  </mc:AlternateContent>
  <xr:revisionPtr revIDLastSave="0" documentId="13_ncr:1_{902F413C-7C8A-4C6F-A3EA-AE0E2581EA20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U13" i="21" l="1"/>
  <c r="T11" i="20"/>
  <c r="U12" i="19"/>
  <c r="AA12" i="18"/>
  <c r="S15" i="17"/>
  <c r="H32" i="4"/>
  <c r="G32" i="4"/>
  <c r="G31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<sst xmlns="http://schemas.openxmlformats.org/spreadsheetml/2006/main" count="49" uniqueCount="42">
  <si>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</si>
  <si>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</si>
  <si>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</si>
  <si>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</si>
  <si>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</si>
  <si>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</si>
  <si>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</si>
  <si>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</si>
  <si>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</si>
  <si>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</si>
  <si>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</si>
  <si>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</si>
  <si>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</si>
  <si>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</si>
  <si>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</si>
  <si>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</si>
  <si>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</si>
  <si>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</si>
  <si>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</si>
  <si>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</si>
  <si>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</si>
  <si>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</si>
  <si>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</si>
  <si>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</si>
  <si>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</si>
  <si>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</si>
  <si>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</si>
  <si>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</si>
  <si>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</si>
  <si>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</si>
  <si>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</si>
  <si>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</si>
  <si>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</si>
  <si>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</si>
  <si>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</si>
  <si>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</si>
  <si>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</si>
  <si>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</si>
  <si>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</si>
  <si>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SVC CO-OPERATIVE BANK LTD ( Louiswadi Branch ) - MRS. MINAL MILIND GADKAR &amp; MR. MILIND BALKRISHNA GODKAR</t>
  </si>
  <si>
    <t>Agree CA</t>
  </si>
  <si>
    <t>As per Rera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</si>
</sst>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458200</xdr:colOff>
      <xdr:row>48</xdr:row>
      <xdr:rowOff>67897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E5C5E6-CA5C-40B6-9B80-A443DB7D5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163800" cy="87546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12</xdr:col>
      <xdr:colOff>296252</xdr:colOff>
      <xdr:row>52</xdr:row>
      <xdr:rowOff>134592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128957-5616-4A11-93B6-49C568150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7001852" cy="88975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429621</xdr:colOff>
      <xdr:row>47</xdr:row>
      <xdr:rowOff>134592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797E16-5D66-4EA1-A39A-9E9F696F5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135221" cy="889759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410568</xdr:colOff>
      <xdr:row>47</xdr:row>
      <xdr:rowOff>153598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8E71C2-C175-4B15-96C9-7D4908CF8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116168" cy="858322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125033</xdr:colOff>
      <xdr:row>45</xdr:row>
      <xdr:rowOff>67695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C53880-EF54-43CE-8377-44010EDBA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659433" cy="730669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0</xdr:rowOff>
    </xdr:from>
    <xdr:to>
      <xdr:col>23</xdr:col>
      <xdr:colOff>163139</xdr:colOff>
      <xdr:row>41</xdr:row>
      <xdr:rowOff>67748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0B554BD-B4AA-4176-9AB0-D8462978F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86400" y="190500"/>
          <a:ext cx="8697539" cy="768774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182191</xdr:colOff>
      <xdr:row>39</xdr:row>
      <xdr:rowOff>58168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FA7ECC-7F22-4BDB-908B-BC69F72D3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16591" cy="729716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286981</xdr:colOff>
      <xdr:row>39</xdr:row>
      <xdr:rowOff>10537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2E3963-1CB8-423A-9A82-0C9AE79AD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21381" cy="724953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153612</xdr:colOff>
      <xdr:row>33</xdr:row>
      <xdr:rowOff>143746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92BFB5-C346-444F-A178-C436D22A2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88012" cy="623974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9" zoomScaleNormal="100" workbookViewId="0">
      <selection activeCell="U46" sqref="U4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649</v>
      </c>
      <c r="C3" s="4">
        <f>B3*1.2</f>
        <v>778.8</v>
      </c>
      <c r="D3" s="4">
        <f t="shared" ref="D3:D14" si="2">C3*1.2</f>
        <v>934.56</v>
      </c>
      <c r="E3" s="5">
        <f t="shared" ref="E3:E14" si="3">R3</f>
        <v>13628242</v>
      </c>
      <c r="F3" s="9">
        <f t="shared" ref="F3:F14" si="4">ROUND((E3/B3),0)</f>
        <v>20999</v>
      </c>
      <c r="G3" s="9">
        <f t="shared" ref="G3:G14" si="5">ROUND((E3/C3),0)</f>
        <v>17499</v>
      </c>
      <c r="H3" s="9">
        <f t="shared" ref="H3:H14" si="6">ROUND((E3/D3),0)</f>
        <v>14583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649</v>
      </c>
      <c r="R3" s="2">
        <v>13628242</v>
      </c>
    </row>
    <row r="4" spans="1:20" s="46" customFormat="1" x14ac:dyDescent="0.25">
      <c r="A4" s="44">
        <f t="shared" ref="A4:A9" si="9">N4</f>
        <v>0</v>
      </c>
      <c r="B4" s="44">
        <f t="shared" ref="B4:B9" si="10">Q4</f>
        <v>974</v>
      </c>
      <c r="C4" s="44">
        <f t="shared" ref="C4:C9" si="11">B4*1.2</f>
        <v>1168.8</v>
      </c>
      <c r="D4" s="44">
        <f t="shared" ref="D4:D9" si="12">C4*1.2</f>
        <v>1402.56</v>
      </c>
      <c r="E4" s="45">
        <f t="shared" ref="E4:E9" si="13">R4</f>
        <v>25899530</v>
      </c>
      <c r="F4" s="44">
        <f t="shared" ref="F4:F9" si="14">ROUND((E4/B4),0)</f>
        <v>26591</v>
      </c>
      <c r="G4" s="44">
        <f t="shared" ref="G4:G9" si="15">ROUND((E4/C4),0)</f>
        <v>22159</v>
      </c>
      <c r="H4" s="44">
        <f t="shared" ref="H4:H9" si="16">ROUND((E4/D4),0)</f>
        <v>18466</v>
      </c>
      <c r="I4" s="44" t="e">
        <f>#REF!</f>
        <v>#REF!</v>
      </c>
      <c r="J4" s="44">
        <f t="shared" ref="J4:J9" si="17">S4</f>
        <v>0</v>
      </c>
      <c r="O4" s="46">
        <v>0</v>
      </c>
      <c r="P4" s="46">
        <f t="shared" ref="P4:P9" si="18">O4/1.2</f>
        <v>0</v>
      </c>
      <c r="Q4" s="46">
        <v>974</v>
      </c>
      <c r="R4" s="47">
        <v>25899530</v>
      </c>
    </row>
    <row r="5" spans="1:20" x14ac:dyDescent="0.25">
      <c r="A5" s="4">
        <f t="shared" si="9"/>
        <v>0</v>
      </c>
      <c r="B5" s="4">
        <f t="shared" si="10"/>
        <v>649</v>
      </c>
      <c r="C5" s="4">
        <f t="shared" si="11"/>
        <v>778.8</v>
      </c>
      <c r="D5" s="4">
        <f t="shared" si="12"/>
        <v>934.56</v>
      </c>
      <c r="E5" s="5">
        <f t="shared" si="13"/>
        <v>15675837</v>
      </c>
      <c r="F5" s="9">
        <f t="shared" si="14"/>
        <v>24154</v>
      </c>
      <c r="G5" s="9">
        <f t="shared" si="15"/>
        <v>20128</v>
      </c>
      <c r="H5" s="9">
        <f t="shared" si="16"/>
        <v>16773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649</v>
      </c>
      <c r="R5" s="2">
        <v>15675837</v>
      </c>
    </row>
    <row r="6" spans="1:20" x14ac:dyDescent="0.25">
      <c r="A6" s="4">
        <f t="shared" si="9"/>
        <v>0</v>
      </c>
      <c r="B6" s="4">
        <f t="shared" si="10"/>
        <v>663</v>
      </c>
      <c r="C6" s="4">
        <f t="shared" si="11"/>
        <v>795.6</v>
      </c>
      <c r="D6" s="4">
        <f t="shared" si="12"/>
        <v>954.72</v>
      </c>
      <c r="E6" s="5">
        <f t="shared" si="13"/>
        <v>16342930</v>
      </c>
      <c r="F6" s="9">
        <f t="shared" si="14"/>
        <v>24650</v>
      </c>
      <c r="G6" s="9">
        <f t="shared" si="15"/>
        <v>20542</v>
      </c>
      <c r="H6" s="9">
        <f t="shared" si="16"/>
        <v>17118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v>663</v>
      </c>
      <c r="R6" s="2">
        <v>16342930</v>
      </c>
    </row>
    <row r="7" spans="1:20" x14ac:dyDescent="0.25">
      <c r="A7" s="4">
        <f t="shared" si="9"/>
        <v>0</v>
      </c>
      <c r="B7" s="4">
        <f t="shared" si="10"/>
        <v>469</v>
      </c>
      <c r="C7" s="4">
        <f t="shared" si="11"/>
        <v>562.79999999999995</v>
      </c>
      <c r="D7" s="4">
        <f t="shared" si="12"/>
        <v>675.3599999999999</v>
      </c>
      <c r="E7" s="5">
        <f t="shared" si="13"/>
        <v>10723921</v>
      </c>
      <c r="F7" s="9">
        <f t="shared" si="14"/>
        <v>22866</v>
      </c>
      <c r="G7" s="9">
        <f t="shared" si="15"/>
        <v>19055</v>
      </c>
      <c r="H7" s="9">
        <f t="shared" si="16"/>
        <v>15879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v>469</v>
      </c>
      <c r="R7" s="2">
        <v>10723921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ref="Q8:Q9" si="19">P8/1.2</f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36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s="46" customFormat="1" x14ac:dyDescent="0.25">
      <c r="A16" s="44">
        <f t="shared" ref="A16:A28" si="32">N16</f>
        <v>0</v>
      </c>
      <c r="B16" s="44">
        <f t="shared" ref="B16:B28" si="33">Q16</f>
        <v>974</v>
      </c>
      <c r="C16" s="44">
        <f>B16*1.2</f>
        <v>1168.8</v>
      </c>
      <c r="D16" s="44">
        <f t="shared" ref="D16:D28" si="34">C16*1.2</f>
        <v>1402.56</v>
      </c>
      <c r="E16" s="45">
        <f t="shared" ref="E16:E28" si="35">R16</f>
        <v>28000000</v>
      </c>
      <c r="F16" s="44">
        <f t="shared" ref="F16:F28" si="36">ROUND((E16/B16),0)</f>
        <v>28747</v>
      </c>
      <c r="G16" s="44">
        <f t="shared" ref="G16:G28" si="37">ROUND((E16/C16),0)</f>
        <v>23956</v>
      </c>
      <c r="H16" s="44">
        <f t="shared" ref="H16:H28" si="38">ROUND((E16/D16),0)</f>
        <v>19963</v>
      </c>
      <c r="I16" s="44" t="e">
        <f>#REF!</f>
        <v>#REF!</v>
      </c>
      <c r="J16" s="44">
        <f t="shared" ref="J16:J28" si="39">S16</f>
        <v>0</v>
      </c>
      <c r="O16" s="46">
        <v>0</v>
      </c>
      <c r="P16" s="46">
        <f t="shared" ref="P16:Q28" si="40">O16/1.2</f>
        <v>0</v>
      </c>
      <c r="Q16" s="46">
        <v>974</v>
      </c>
      <c r="R16" s="47">
        <v>28000000</v>
      </c>
    </row>
    <row r="17" spans="1:24" x14ac:dyDescent="0.25">
      <c r="A17" s="4">
        <f t="shared" si="32"/>
        <v>0</v>
      </c>
      <c r="B17" s="4">
        <f t="shared" si="33"/>
        <v>663</v>
      </c>
      <c r="C17" s="4">
        <f t="shared" ref="C17:C28" si="41">B17*1.2</f>
        <v>795.6</v>
      </c>
      <c r="D17" s="4">
        <f t="shared" si="34"/>
        <v>954.72</v>
      </c>
      <c r="E17" s="5">
        <f t="shared" si="35"/>
        <v>15000000</v>
      </c>
      <c r="F17" s="9">
        <f t="shared" si="36"/>
        <v>22624</v>
      </c>
      <c r="G17" s="9">
        <f t="shared" si="37"/>
        <v>18854</v>
      </c>
      <c r="H17" s="9">
        <f t="shared" si="38"/>
        <v>15711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663</v>
      </c>
      <c r="R17" s="2">
        <v>15000000</v>
      </c>
    </row>
    <row r="18" spans="1:24" x14ac:dyDescent="0.25">
      <c r="A18" s="4">
        <f t="shared" si="32"/>
        <v>0</v>
      </c>
      <c r="B18" s="4">
        <f t="shared" si="33"/>
        <v>649</v>
      </c>
      <c r="C18" s="4">
        <f t="shared" si="41"/>
        <v>778.8</v>
      </c>
      <c r="D18" s="4">
        <f t="shared" si="34"/>
        <v>934.56</v>
      </c>
      <c r="E18" s="5">
        <f t="shared" si="35"/>
        <v>18000000</v>
      </c>
      <c r="F18" s="9">
        <f t="shared" si="36"/>
        <v>27735</v>
      </c>
      <c r="G18" s="9">
        <f t="shared" si="37"/>
        <v>23112</v>
      </c>
      <c r="H18" s="9">
        <f t="shared" si="38"/>
        <v>19260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649</v>
      </c>
      <c r="R18" s="2">
        <v>18000000</v>
      </c>
    </row>
    <row r="19" spans="1:24" s="46" customFormat="1" x14ac:dyDescent="0.25">
      <c r="A19" s="44">
        <f t="shared" si="32"/>
        <v>0</v>
      </c>
      <c r="B19" s="44">
        <f t="shared" si="33"/>
        <v>974</v>
      </c>
      <c r="C19" s="44">
        <f t="shared" si="41"/>
        <v>1168.8</v>
      </c>
      <c r="D19" s="44">
        <f t="shared" si="34"/>
        <v>1402.56</v>
      </c>
      <c r="E19" s="45">
        <f t="shared" si="35"/>
        <v>28500000</v>
      </c>
      <c r="F19" s="44">
        <f t="shared" si="36"/>
        <v>29261</v>
      </c>
      <c r="G19" s="44">
        <f t="shared" si="37"/>
        <v>24384</v>
      </c>
      <c r="H19" s="44">
        <f t="shared" si="38"/>
        <v>20320</v>
      </c>
      <c r="I19" s="44" t="e">
        <f>#REF!</f>
        <v>#REF!</v>
      </c>
      <c r="J19" s="44">
        <f t="shared" si="39"/>
        <v>0</v>
      </c>
      <c r="O19" s="46">
        <v>0</v>
      </c>
      <c r="P19" s="46">
        <f t="shared" si="40"/>
        <v>0</v>
      </c>
      <c r="Q19" s="46">
        <v>974</v>
      </c>
      <c r="R19" s="47">
        <v>28500000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28000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3000</v>
      </c>
      <c r="X30" s="22"/>
    </row>
    <row r="31" spans="1:24" ht="15.75" x14ac:dyDescent="0.25">
      <c r="E31" t="s">
        <v>40</v>
      </c>
      <c r="F31" s="7">
        <v>61.59</v>
      </c>
      <c r="G31">
        <f>F31*10.764</f>
        <v>662.95475999999996</v>
      </c>
      <c r="S31" s="10"/>
      <c r="T31" s="10"/>
      <c r="U31" s="17" t="s">
        <v>15</v>
      </c>
      <c r="V31" s="18"/>
      <c r="W31" s="19">
        <f>W29-W30</f>
        <v>25000</v>
      </c>
      <c r="X31" s="22"/>
    </row>
    <row r="32" spans="1:24" ht="15.75" x14ac:dyDescent="0.25">
      <c r="F32" s="7">
        <v>67.75</v>
      </c>
      <c r="G32">
        <f>F32*10.764</f>
        <v>729.26099999999997</v>
      </c>
      <c r="H32" s="6">
        <f>G32/G31</f>
        <v>1.1000162364020134</v>
      </c>
      <c r="S32" s="10"/>
      <c r="T32" s="10"/>
      <c r="U32" s="17" t="s">
        <v>16</v>
      </c>
      <c r="V32" s="18"/>
      <c r="W32" s="19">
        <f>W30</f>
        <v>3000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-2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62</v>
      </c>
      <c r="X34" s="24">
        <v>2026</v>
      </c>
      <c r="Y34" t="s">
        <v>41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39" customHeight="1" x14ac:dyDescent="0.25">
      <c r="P36" s="42" t="s">
        <v>39</v>
      </c>
      <c r="Q36" s="42"/>
      <c r="R36" s="42"/>
      <c r="S36" s="42"/>
      <c r="T36" s="43"/>
      <c r="U36" s="21" t="s">
        <v>20</v>
      </c>
      <c r="V36" s="23"/>
      <c r="W36" s="24">
        <f>90*W33/W35</f>
        <v>-3</v>
      </c>
      <c r="X36" s="24"/>
    </row>
    <row r="37" spans="15:25" ht="15.75" x14ac:dyDescent="0.25">
      <c r="U37" s="17"/>
      <c r="V37" s="26"/>
      <c r="W37" s="27">
        <v>0</v>
      </c>
      <c r="X37" s="27"/>
    </row>
    <row r="38" spans="15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3000</v>
      </c>
      <c r="X39" s="22"/>
    </row>
    <row r="40" spans="15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20">
        <f>W31</f>
        <v>25000</v>
      </c>
      <c r="X40" s="22"/>
    </row>
    <row r="41" spans="15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28000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37</v>
      </c>
      <c r="V44" s="30"/>
      <c r="W44" s="25">
        <v>663</v>
      </c>
      <c r="X44" s="24"/>
    </row>
    <row r="45" spans="15:25" ht="15.75" x14ac:dyDescent="0.25">
      <c r="P45" s="13" t="s">
        <v>29</v>
      </c>
      <c r="S45" s="10"/>
      <c r="T45" s="11"/>
      <c r="U45" s="17" t="s">
        <v>33</v>
      </c>
      <c r="V45" s="31"/>
      <c r="W45" s="32">
        <f>W42*W44+X46</f>
        <v>18564000</v>
      </c>
      <c r="X45" s="33"/>
    </row>
    <row r="46" spans="15:25" ht="15.75" x14ac:dyDescent="0.25">
      <c r="S46" s="11"/>
      <c r="T46" s="10"/>
      <c r="U46" s="17" t="s">
        <v>24</v>
      </c>
      <c r="V46" s="23"/>
      <c r="W46" s="34">
        <f>W45*0.9</f>
        <v>16707600</v>
      </c>
      <c r="X46" s="35"/>
    </row>
    <row r="47" spans="15:25" ht="15.75" x14ac:dyDescent="0.25">
      <c r="S47" s="10"/>
      <c r="T47" s="10"/>
      <c r="U47" s="17" t="s">
        <v>25</v>
      </c>
      <c r="V47" s="23"/>
      <c r="W47" s="34">
        <f>W45*0.8</f>
        <v>14851200</v>
      </c>
      <c r="X47" s="34"/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1989000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38675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T13:U13"/>
  <sheetViews>
    <sheetView zoomScaleNormal="100" workbookViewId="0">
      <selection activeCell="W19" sqref="W19"/>
    </sheetView>
  </sheetViews>
  <sheetFormatPr defaultRowHeight="15" x14ac:dyDescent="0.25"/>
  <sheetData>
    <row r="13" spans="20:21" x14ac:dyDescent="0.25">
      <c r="T13">
        <v>43.57</v>
      </c>
      <c r="U13">
        <f>T13*10.764</f>
        <v>468.98747999999995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S17" sqref="S1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Q11" sqref="Q11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R15:S15"/>
  <sheetViews>
    <sheetView topLeftCell="A7" zoomScaleNormal="100" workbookViewId="0">
      <selection activeCell="U19" sqref="U19"/>
    </sheetView>
  </sheetViews>
  <sheetFormatPr defaultRowHeight="15" x14ac:dyDescent="0.25"/>
  <sheetData>
    <row r="15" spans="18:19" x14ac:dyDescent="0.25">
      <c r="R15">
        <v>60.29</v>
      </c>
      <c r="S15">
        <f>R15*10.764</f>
        <v>648.96155999999996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Z12:AA12"/>
  <sheetViews>
    <sheetView topLeftCell="F1" zoomScaleNormal="100" workbookViewId="0">
      <selection activeCell="AA12" sqref="AA12"/>
    </sheetView>
  </sheetViews>
  <sheetFormatPr defaultRowHeight="15" x14ac:dyDescent="0.25"/>
  <sheetData>
    <row r="12" spans="26:27" x14ac:dyDescent="0.25">
      <c r="Z12">
        <v>90.49</v>
      </c>
      <c r="AA12">
        <f>Z12*10.764</f>
        <v>974.03435999999988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12"/>
  <sheetViews>
    <sheetView workbookViewId="0">
      <selection activeCell="U12" sqref="U12"/>
    </sheetView>
  </sheetViews>
  <sheetFormatPr defaultRowHeight="15" x14ac:dyDescent="0.25"/>
  <sheetData>
    <row r="1" spans="1:21" x14ac:dyDescent="0.25">
      <c r="A1" s="6"/>
    </row>
    <row r="12" spans="1:21" x14ac:dyDescent="0.25">
      <c r="T12">
        <v>60.29</v>
      </c>
      <c r="U12">
        <f>T12*10.764</f>
        <v>648.96155999999996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S11:T11"/>
  <sheetViews>
    <sheetView zoomScaleNormal="100" workbookViewId="0">
      <selection activeCell="T20" sqref="T20"/>
    </sheetView>
  </sheetViews>
  <sheetFormatPr defaultRowHeight="15" x14ac:dyDescent="0.25"/>
  <sheetData>
    <row r="11" spans="19:20" x14ac:dyDescent="0.25">
      <c r="S11">
        <v>61.59</v>
      </c>
      <c r="T11">
        <f>S11*10.764</f>
        <v>662.95475999999996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2024-06-20T07:25:40Z</dcterms:modified>
</cp:coreProperties>
</file>