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Vaishali\BOB\SARB - Fort\Chintan Arvind Kapadia\"/>
    </mc:Choice>
  </mc:AlternateContent>
  <xr:revisionPtr revIDLastSave="0" documentId="13_ncr:1_{3421A878-9AC2-4F81-80FD-9F4A55C101F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RR RAte" sheetId="12" r:id="rId1"/>
    <sheet name="Market Rate" sheetId="13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49" i="13" l="1"/>
  <c r="Y50" i="13" s="1"/>
  <c r="F31" i="13"/>
  <c r="F29" i="13"/>
  <c r="H21" i="13"/>
  <c r="D20" i="13"/>
  <c r="D22" i="13" s="1"/>
  <c r="F19" i="13"/>
  <c r="P15" i="13"/>
  <c r="Q15" i="13" s="1"/>
  <c r="B15" i="13" s="1"/>
  <c r="C15" i="13" s="1"/>
  <c r="D15" i="13" s="1"/>
  <c r="J15" i="13"/>
  <c r="I15" i="13"/>
  <c r="E15" i="13"/>
  <c r="A15" i="13"/>
  <c r="P14" i="13"/>
  <c r="Q14" i="13" s="1"/>
  <c r="B14" i="13" s="1"/>
  <c r="C14" i="13" s="1"/>
  <c r="D14" i="13" s="1"/>
  <c r="J14" i="13"/>
  <c r="I14" i="13"/>
  <c r="E14" i="13"/>
  <c r="A14" i="13"/>
  <c r="P13" i="13"/>
  <c r="Q13" i="13" s="1"/>
  <c r="B13" i="13" s="1"/>
  <c r="C13" i="13" s="1"/>
  <c r="D13" i="13" s="1"/>
  <c r="J13" i="13"/>
  <c r="I13" i="13"/>
  <c r="E13" i="13"/>
  <c r="H13" i="13" s="1"/>
  <c r="A13" i="13"/>
  <c r="P12" i="13"/>
  <c r="Q12" i="13" s="1"/>
  <c r="B12" i="13" s="1"/>
  <c r="C12" i="13" s="1"/>
  <c r="D12" i="13" s="1"/>
  <c r="J12" i="13"/>
  <c r="I12" i="13"/>
  <c r="E12" i="13"/>
  <c r="H12" i="13" s="1"/>
  <c r="A12" i="13"/>
  <c r="P11" i="13"/>
  <c r="Q11" i="13" s="1"/>
  <c r="B11" i="13" s="1"/>
  <c r="C11" i="13" s="1"/>
  <c r="D11" i="13" s="1"/>
  <c r="J11" i="13"/>
  <c r="I11" i="13"/>
  <c r="E11" i="13"/>
  <c r="A11" i="13"/>
  <c r="P10" i="13"/>
  <c r="Q10" i="13" s="1"/>
  <c r="B10" i="13" s="1"/>
  <c r="J10" i="13"/>
  <c r="I10" i="13"/>
  <c r="E10" i="13"/>
  <c r="A10" i="13"/>
  <c r="P9" i="13"/>
  <c r="J9" i="13"/>
  <c r="I9" i="13"/>
  <c r="E9" i="13"/>
  <c r="B9" i="13"/>
  <c r="C9" i="13" s="1"/>
  <c r="D9" i="13" s="1"/>
  <c r="A9" i="13"/>
  <c r="Q8" i="13"/>
  <c r="B8" i="13" s="1"/>
  <c r="C8" i="13" s="1"/>
  <c r="D8" i="13" s="1"/>
  <c r="P8" i="13"/>
  <c r="J8" i="13"/>
  <c r="I8" i="13"/>
  <c r="E8" i="13"/>
  <c r="G8" i="13" s="1"/>
  <c r="A8" i="13"/>
  <c r="P7" i="13"/>
  <c r="J7" i="13"/>
  <c r="I7" i="13"/>
  <c r="E7" i="13"/>
  <c r="D7" i="13"/>
  <c r="H7" i="13" s="1"/>
  <c r="C7" i="13"/>
  <c r="G7" i="13" s="1"/>
  <c r="B7" i="13"/>
  <c r="F7" i="13" s="1"/>
  <c r="A7" i="13"/>
  <c r="Q6" i="13"/>
  <c r="B6" i="13" s="1"/>
  <c r="J6" i="13"/>
  <c r="I6" i="13"/>
  <c r="E6" i="13"/>
  <c r="A6" i="13"/>
  <c r="Q5" i="13"/>
  <c r="J5" i="13"/>
  <c r="I5" i="13"/>
  <c r="E5" i="13"/>
  <c r="B5" i="13"/>
  <c r="F5" i="13" s="1"/>
  <c r="A5" i="13"/>
  <c r="P4" i="13"/>
  <c r="J4" i="13"/>
  <c r="I4" i="13"/>
  <c r="E4" i="13"/>
  <c r="G4" i="13" s="1"/>
  <c r="C4" i="13"/>
  <c r="D4" i="13" s="1"/>
  <c r="B4" i="13"/>
  <c r="A4" i="13"/>
  <c r="P3" i="13"/>
  <c r="Q3" i="13" s="1"/>
  <c r="B3" i="13" s="1"/>
  <c r="C3" i="13" s="1"/>
  <c r="D3" i="13" s="1"/>
  <c r="J3" i="13"/>
  <c r="I3" i="13"/>
  <c r="E3" i="13"/>
  <c r="A3" i="13"/>
  <c r="P2" i="13"/>
  <c r="J2" i="13"/>
  <c r="I2" i="13"/>
  <c r="E2" i="13"/>
  <c r="B2" i="13"/>
  <c r="F2" i="13" s="1"/>
  <c r="A2" i="13"/>
  <c r="H34" i="12"/>
  <c r="H33" i="12"/>
  <c r="H32" i="12"/>
  <c r="H25" i="12"/>
  <c r="H24" i="12"/>
  <c r="H23" i="12"/>
  <c r="H21" i="12"/>
  <c r="C6" i="13" l="1"/>
  <c r="F6" i="13"/>
  <c r="G9" i="13"/>
  <c r="C10" i="13"/>
  <c r="D10" i="13" s="1"/>
  <c r="F10" i="13"/>
  <c r="H10" i="13"/>
  <c r="H14" i="13"/>
  <c r="G3" i="13"/>
  <c r="H11" i="13"/>
  <c r="H15" i="13"/>
  <c r="C2" i="13"/>
  <c r="H3" i="13"/>
  <c r="H4" i="13"/>
  <c r="H8" i="13"/>
  <c r="H9" i="13"/>
  <c r="F11" i="13"/>
  <c r="F12" i="13"/>
  <c r="F13" i="13"/>
  <c r="F14" i="13"/>
  <c r="F15" i="13"/>
  <c r="F3" i="13"/>
  <c r="F4" i="13"/>
  <c r="C5" i="13"/>
  <c r="D5" i="13" s="1"/>
  <c r="H5" i="13" s="1"/>
  <c r="G5" i="13"/>
  <c r="F8" i="13"/>
  <c r="F9" i="13"/>
  <c r="G10" i="13"/>
  <c r="G11" i="13"/>
  <c r="G12" i="13"/>
  <c r="G13" i="13"/>
  <c r="G14" i="13"/>
  <c r="G15" i="13"/>
  <c r="V10" i="12"/>
  <c r="V11" i="12" s="1"/>
  <c r="V12" i="12" s="1"/>
  <c r="V13" i="12" s="1"/>
  <c r="V14" i="12" s="1"/>
  <c r="V15" i="12" s="1"/>
  <c r="V16" i="12" s="1"/>
  <c r="V17" i="12" s="1"/>
  <c r="V18" i="12" s="1"/>
  <c r="V19" i="12" s="1"/>
  <c r="V20" i="12" s="1"/>
  <c r="V21" i="12" s="1"/>
  <c r="V22" i="12" s="1"/>
  <c r="V23" i="12" s="1"/>
  <c r="V24" i="12" s="1"/>
  <c r="V25" i="12" s="1"/>
  <c r="V26" i="12" s="1"/>
  <c r="V27" i="12" s="1"/>
  <c r="V28" i="12" s="1"/>
  <c r="V29" i="12" s="1"/>
  <c r="V30" i="12" s="1"/>
  <c r="V31" i="12" s="1"/>
  <c r="V32" i="12" s="1"/>
  <c r="V33" i="12" s="1"/>
  <c r="V34" i="12" s="1"/>
  <c r="V35" i="12" s="1"/>
  <c r="V36" i="12" s="1"/>
  <c r="V37" i="12" s="1"/>
  <c r="V38" i="12" s="1"/>
  <c r="V39" i="12" s="1"/>
  <c r="V40" i="12" s="1"/>
  <c r="V41" i="12" s="1"/>
  <c r="V42" i="12" s="1"/>
  <c r="V43" i="12" s="1"/>
  <c r="V44" i="12" s="1"/>
  <c r="V45" i="12" s="1"/>
  <c r="V46" i="12" s="1"/>
  <c r="V47" i="12" s="1"/>
  <c r="V48" i="12" s="1"/>
  <c r="V49" i="12" s="1"/>
  <c r="V50" i="12" s="1"/>
  <c r="V51" i="12" s="1"/>
  <c r="V52" i="12" s="1"/>
  <c r="V53" i="12" s="1"/>
  <c r="V54" i="12" s="1"/>
  <c r="V55" i="12" s="1"/>
  <c r="V56" i="12" s="1"/>
  <c r="V57" i="12" s="1"/>
  <c r="V58" i="12" s="1"/>
  <c r="V59" i="12" s="1"/>
  <c r="V60" i="12" s="1"/>
  <c r="V61" i="12" s="1"/>
  <c r="V62" i="12" s="1"/>
  <c r="V63" i="12" s="1"/>
  <c r="D6" i="13" l="1"/>
  <c r="H6" i="13" s="1"/>
  <c r="G6" i="13"/>
  <c r="G2" i="13"/>
  <c r="D2" i="13"/>
  <c r="H2" i="13" s="1"/>
  <c r="D8" i="12"/>
  <c r="C5" i="12"/>
  <c r="C7" i="12" l="1"/>
  <c r="D9" i="12" l="1"/>
  <c r="C10" i="12" s="1"/>
  <c r="C14" i="12"/>
  <c r="C15" i="12" s="1"/>
  <c r="E5" i="12"/>
  <c r="E10" i="12" l="1"/>
</calcChain>
</file>

<file path=xl/sharedStrings.xml><?xml version="1.0" encoding="utf-8"?>
<sst xmlns="http://schemas.openxmlformats.org/spreadsheetml/2006/main" count="83" uniqueCount="69">
  <si>
    <t>Value</t>
  </si>
  <si>
    <t>Mumbai</t>
  </si>
  <si>
    <t>Thane</t>
  </si>
  <si>
    <t>Increased 5% for Higher floor (5th -10th Floor)</t>
  </si>
  <si>
    <t>%</t>
  </si>
  <si>
    <t>Sq. Mtr.</t>
  </si>
  <si>
    <t>Sq. Ft.</t>
  </si>
  <si>
    <t>5-10</t>
  </si>
  <si>
    <t>g+4</t>
  </si>
  <si>
    <t>no incre</t>
  </si>
  <si>
    <t>11-20</t>
  </si>
  <si>
    <t>21-30</t>
  </si>
  <si>
    <t>31 and above</t>
  </si>
  <si>
    <t>Year</t>
  </si>
  <si>
    <t>Year of Construction</t>
  </si>
  <si>
    <t>Age of the Building</t>
  </si>
  <si>
    <t>Life of the building estimated</t>
  </si>
  <si>
    <t>Age in years</t>
  </si>
  <si>
    <t>Deprication %</t>
  </si>
  <si>
    <t>Floor Wise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</si>
  <si>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</si>
  <si>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</si>
  <si>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</si>
  <si>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</si>
  <si>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</si>
  <si>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</si>
  <si>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Half or Semi Pakka Sturucture &amp; Kaccha Structure</t>
  </si>
  <si>
    <t>RCC / Other Pukka</t>
  </si>
  <si>
    <t>Floor</t>
  </si>
  <si>
    <t>shop</t>
  </si>
  <si>
    <t xml:space="preserve">Carpet area - agreement </t>
  </si>
  <si>
    <t>BUA - 20% loading</t>
  </si>
  <si>
    <t>Dep. RR Rate on BUA</t>
  </si>
  <si>
    <t>FMV</t>
  </si>
  <si>
    <t>RV - 85%</t>
  </si>
  <si>
    <t>DSV - 70%</t>
  </si>
  <si>
    <t>Fair Market Value as per RR Rate</t>
  </si>
  <si>
    <t>Fair Market Value as per Market Rate</t>
  </si>
  <si>
    <t>Rate</t>
  </si>
  <si>
    <t>Sr. No.</t>
  </si>
  <si>
    <t>Carpet area</t>
  </si>
  <si>
    <t>Built up area (20%)</t>
  </si>
  <si>
    <t>Saleable area (20 + 20%)</t>
  </si>
  <si>
    <t>Rate on Carpet area</t>
  </si>
  <si>
    <t>Rate on Built up  area (20%)</t>
  </si>
  <si>
    <t>Rate on Saleable area (20 + 20%)</t>
  </si>
  <si>
    <t>Total Floor</t>
  </si>
  <si>
    <t xml:space="preserve">Sr. No. </t>
  </si>
  <si>
    <t>Super Built up area</t>
  </si>
  <si>
    <t>Built up area</t>
  </si>
  <si>
    <t>27.05.24</t>
  </si>
  <si>
    <t>10.05.24</t>
  </si>
  <si>
    <t>03.05.24</t>
  </si>
  <si>
    <t>19.03.24</t>
  </si>
  <si>
    <t xml:space="preserve">Shop No. 3,4,5, Ground Floor, Tapovan, Ganesh Darshan CHSL, Plot No. A 325,326, Sector 19 C, Village - Koperkhairne, </t>
  </si>
  <si>
    <t>RR Rate</t>
  </si>
  <si>
    <t>ca</t>
  </si>
  <si>
    <t>bua</t>
  </si>
  <si>
    <t>rate</t>
  </si>
  <si>
    <t>dep. Rate</t>
  </si>
  <si>
    <t>fmv</t>
  </si>
  <si>
    <t>25.04.2023 - kakode asso</t>
  </si>
  <si>
    <t>RR Value</t>
  </si>
  <si>
    <t>oc - 2001</t>
  </si>
  <si>
    <t>mca</t>
  </si>
  <si>
    <t>loft</t>
  </si>
  <si>
    <t>auntion date</t>
  </si>
  <si>
    <t>23.08.23</t>
  </si>
  <si>
    <t>85 lakhs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</si>
</sst>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Arial Narrow"/>
      <family val="2"/>
    </font>
    <font>
      <sz val="10"/>
      <color theme="1"/>
      <name val="Arial"/>
      <family val="2"/>
    </font>
    <font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1">
    <xf numFmtId="0" fontId="0" fillId="0" borderId="0" xfId="0"/>
    <xf numFmtId="43" fontId="0" fillId="0" borderId="0" xfId="1" applyFont="1"/>
    <xf numFmtId="0" fontId="2" fillId="0" borderId="0" xfId="0" applyFont="1"/>
    <xf numFmtId="43" fontId="0" fillId="0" borderId="0" xfId="0" applyNumberFormat="1"/>
    <xf numFmtId="0" fontId="0" fillId="0" borderId="1" xfId="0" applyBorder="1"/>
    <xf numFmtId="43" fontId="0" fillId="0" borderId="1" xfId="1" applyFont="1" applyBorder="1"/>
    <xf numFmtId="9" fontId="0" fillId="0" borderId="1" xfId="0" applyNumberFormat="1" applyBorder="1"/>
    <xf numFmtId="43" fontId="0" fillId="2" borderId="1" xfId="1" applyFont="1" applyFill="1" applyBorder="1"/>
    <xf numFmtId="0" fontId="0" fillId="2" borderId="1" xfId="0" applyFill="1" applyBorder="1"/>
    <xf numFmtId="43" fontId="0" fillId="2" borderId="1" xfId="0" applyNumberFormat="1" applyFill="1" applyBorder="1"/>
    <xf numFmtId="0" fontId="0" fillId="0" borderId="1" xfId="0" applyBorder="1" applyAlignment="1">
      <alignment wrapText="1"/>
    </xf>
    <xf numFmtId="43" fontId="0" fillId="0" borderId="0" xfId="1" applyFont="1" applyBorder="1"/>
    <xf numFmtId="0" fontId="2" fillId="0" borderId="1" xfId="0" applyFont="1" applyBorder="1"/>
    <xf numFmtId="0" fontId="2" fillId="0" borderId="1" xfId="1" applyNumberFormat="1" applyFont="1" applyBorder="1"/>
    <xf numFmtId="0" fontId="3" fillId="0" borderId="1" xfId="0" applyFont="1" applyBorder="1"/>
    <xf numFmtId="0" fontId="0" fillId="0" borderId="0" xfId="0" applyBorder="1"/>
    <xf numFmtId="0" fontId="4" fillId="0" borderId="0" xfId="0" applyFont="1" applyBorder="1" applyAlignment="1">
      <alignment horizontal="right" wrapText="1"/>
    </xf>
    <xf numFmtId="9" fontId="0" fillId="0" borderId="1" xfId="1" applyNumberFormat="1" applyFont="1" applyBorder="1"/>
    <xf numFmtId="0" fontId="0" fillId="0" borderId="3" xfId="0" applyBorder="1" applyAlignment="1">
      <alignment horizontal="center"/>
    </xf>
    <xf numFmtId="0" fontId="4" fillId="0" borderId="4" xfId="0" applyFont="1" applyBorder="1" applyAlignment="1">
      <alignment horizontal="center" wrapText="1"/>
    </xf>
    <xf numFmtId="0" fontId="0" fillId="0" borderId="0" xfId="0" applyAlignment="1">
      <alignment horizontal="center"/>
    </xf>
    <xf numFmtId="0" fontId="4" fillId="0" borderId="2" xfId="0" applyFont="1" applyBorder="1" applyAlignment="1">
      <alignment horizontal="center" wrapText="1"/>
    </xf>
    <xf numFmtId="0" fontId="0" fillId="0" borderId="5" xfId="0" applyBorder="1"/>
    <xf numFmtId="0" fontId="0" fillId="0" borderId="8" xfId="0" applyBorder="1"/>
    <xf numFmtId="0" fontId="4" fillId="0" borderId="9" xfId="0" applyFont="1" applyBorder="1" applyAlignment="1">
      <alignment horizontal="center" wrapText="1"/>
    </xf>
    <xf numFmtId="0" fontId="4" fillId="0" borderId="10" xfId="0" applyFont="1" applyBorder="1"/>
    <xf numFmtId="0" fontId="0" fillId="0" borderId="11" xfId="0" applyBorder="1"/>
    <xf numFmtId="0" fontId="0" fillId="0" borderId="12" xfId="0" applyBorder="1"/>
    <xf numFmtId="0" fontId="0" fillId="0" borderId="0" xfId="0" applyBorder="1" applyAlignment="1">
      <alignment horizontal="center"/>
    </xf>
    <xf numFmtId="0" fontId="4" fillId="0" borderId="13" xfId="0" applyFont="1" applyBorder="1" applyAlignment="1">
      <alignment horizontal="center" wrapText="1"/>
    </xf>
    <xf numFmtId="0" fontId="4" fillId="0" borderId="14" xfId="0" applyFont="1" applyBorder="1" applyAlignment="1">
      <alignment horizontal="center" wrapText="1"/>
    </xf>
    <xf numFmtId="0" fontId="0" fillId="0" borderId="15" xfId="0" applyBorder="1"/>
    <xf numFmtId="0" fontId="0" fillId="0" borderId="16" xfId="0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Border="1"/>
    <xf numFmtId="0" fontId="2" fillId="0" borderId="19" xfId="0" applyFont="1" applyBorder="1" applyAlignment="1">
      <alignment horizontal="center" vertical="center"/>
    </xf>
    <xf numFmtId="0" fontId="0" fillId="0" borderId="19" xfId="0" applyBorder="1"/>
    <xf numFmtId="0" fontId="2" fillId="0" borderId="19" xfId="0" applyFont="1" applyBorder="1"/>
    <xf numFmtId="9" fontId="0" fillId="0" borderId="19" xfId="0" applyNumberFormat="1" applyBorder="1"/>
    <xf numFmtId="9" fontId="0" fillId="0" borderId="20" xfId="0" applyNumberFormat="1" applyBorder="1"/>
    <xf numFmtId="0" fontId="4" fillId="0" borderId="15" xfId="0" applyFont="1" applyFill="1" applyBorder="1" applyAlignment="1">
      <alignment wrapText="1"/>
    </xf>
    <xf numFmtId="0" fontId="2" fillId="0" borderId="16" xfId="0" applyFont="1" applyBorder="1" applyAlignment="1">
      <alignment horizontal="center" vertical="center"/>
    </xf>
    <xf numFmtId="0" fontId="2" fillId="0" borderId="16" xfId="0" applyFont="1" applyBorder="1"/>
    <xf numFmtId="0" fontId="0" fillId="0" borderId="16" xfId="0" quotePrefix="1" applyBorder="1"/>
    <xf numFmtId="17" fontId="0" fillId="0" borderId="16" xfId="0" quotePrefix="1" applyNumberFormat="1" applyBorder="1"/>
    <xf numFmtId="0" fontId="0" fillId="0" borderId="17" xfId="0" applyBorder="1"/>
    <xf numFmtId="0" fontId="4" fillId="0" borderId="9" xfId="0" applyFont="1" applyBorder="1" applyAlignment="1">
      <alignment wrapText="1"/>
    </xf>
    <xf numFmtId="0" fontId="4" fillId="0" borderId="2" xfId="0" applyFont="1" applyBorder="1" applyAlignment="1">
      <alignment horizontal="right" wrapText="1"/>
    </xf>
    <xf numFmtId="0" fontId="0" fillId="0" borderId="21" xfId="0" applyBorder="1"/>
    <xf numFmtId="0" fontId="0" fillId="0" borderId="7" xfId="0" applyBorder="1"/>
    <xf numFmtId="0" fontId="0" fillId="0" borderId="6" xfId="0" applyBorder="1"/>
    <xf numFmtId="0" fontId="4" fillId="0" borderId="10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0" fillId="2" borderId="0" xfId="0" applyFill="1" applyBorder="1"/>
    <xf numFmtId="0" fontId="6" fillId="0" borderId="0" xfId="0" applyFont="1"/>
    <xf numFmtId="0" fontId="0" fillId="0" borderId="0" xfId="0" applyAlignment="1">
      <alignment wrapText="1"/>
    </xf>
    <xf numFmtId="0" fontId="5" fillId="0" borderId="0" xfId="0" applyFont="1" applyAlignment="1">
      <alignment wrapText="1"/>
    </xf>
    <xf numFmtId="0" fontId="5" fillId="3" borderId="0" xfId="0" applyFont="1" applyFill="1" applyAlignment="1">
      <alignment wrapText="1"/>
    </xf>
    <xf numFmtId="0" fontId="5" fillId="0" borderId="0" xfId="0" applyFont="1"/>
    <xf numFmtId="4" fontId="5" fillId="0" borderId="0" xfId="0" applyNumberFormat="1" applyFont="1"/>
    <xf numFmtId="0" fontId="5" fillId="3" borderId="0" xfId="0" applyFont="1" applyFill="1"/>
    <xf numFmtId="4" fontId="0" fillId="0" borderId="0" xfId="0" applyNumberFormat="1"/>
    <xf numFmtId="0" fontId="0" fillId="3" borderId="0" xfId="0" applyFill="1"/>
    <xf numFmtId="4" fontId="5" fillId="3" borderId="0" xfId="0" applyNumberFormat="1" applyFont="1" applyFill="1"/>
    <xf numFmtId="0" fontId="5" fillId="2" borderId="0" xfId="0" applyFont="1" applyFill="1"/>
    <xf numFmtId="0" fontId="0" fillId="0" borderId="0" xfId="0" applyFill="1"/>
    <xf numFmtId="0" fontId="0" fillId="2" borderId="0" xfId="0" applyFill="1"/>
    <xf numFmtId="0" fontId="6" fillId="2" borderId="0" xfId="0" applyFont="1" applyFill="1"/>
    <xf numFmtId="0" fontId="2" fillId="2" borderId="0" xfId="0" applyFont="1" applyFill="1" applyAlignment="1">
      <alignment horizontal="center" vertical="center"/>
    </xf>
    <xf numFmtId="0" fontId="2" fillId="2" borderId="0" xfId="0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24</xdr:col>
      <xdr:colOff>331852</xdr:colOff>
      <xdr:row>94</xdr:row>
      <xdr:rowOff>94336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4850" y="11706225"/>
          <a:ext cx="12190477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24</xdr:col>
      <xdr:colOff>331852</xdr:colOff>
      <xdr:row>134</xdr:row>
      <xdr:rowOff>75286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4850" y="19307175"/>
          <a:ext cx="12190477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218966</xdr:colOff>
      <xdr:row>16</xdr:row>
      <xdr:rowOff>66675</xdr:rowOff>
    </xdr:from>
    <xdr:to>
      <xdr:col>5</xdr:col>
      <xdr:colOff>10731</xdr:colOff>
      <xdr:row>44</xdr:row>
      <xdr:rowOff>10690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18479E8-9E65-471B-8B66-FF924627E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8966" y="3571875"/>
          <a:ext cx="6135415" cy="59257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571500</xdr:colOff>
      <xdr:row>21</xdr:row>
      <xdr:rowOff>152400</xdr:rowOff>
    </xdr:from>
    <xdr:to>
      <xdr:col>25</xdr:col>
      <xdr:colOff>534686</xdr:colOff>
      <xdr:row>38</xdr:row>
      <xdr:rowOff>67115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742A10-1FC7-4344-B2A8-817758047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39250" y="4724400"/>
          <a:ext cx="5821061" cy="31532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W75"/>
  <sheetViews>
    <sheetView tabSelected="1" topLeftCell="A10" zoomScaleNormal="100" workbookViewId="0">
      <selection activeCell="W36" sqref="W36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3.7109375" bestFit="1" customWidth="1"/>
    <col min="4" max="4" width="13" customWidth="1"/>
    <col min="5" max="5" width="15.42578125" bestFit="1" customWidth="1"/>
    <col min="6" max="6" width="6.42578125" bestFit="1" customWidth="1"/>
    <col min="7" max="7" width="19.28515625" customWidth="1"/>
    <col min="8" max="8" width="16.42578125" customWidth="1"/>
    <col min="9" max="12" width="6.42578125" customWidth="1"/>
    <col min="13" max="13" width="8.28515625" style="20" hidden="1" customWidth="1"/>
    <col min="14" max="14" width="13.7109375" style="18" hidden="1" customWidth="1"/>
    <col min="15" max="15" width="12.5703125" style="15" hidden="1" customWidth="1"/>
    <col min="16" max="16" width="12.28515625" hidden="1" customWidth="1"/>
    <col min="17" max="17" width="12.5703125" hidden="1" customWidth="1"/>
    <col min="18" max="18" width="12" hidden="1" customWidth="1"/>
    <col min="19" max="19" width="0" hidden="1" customWidth="1"/>
    <col min="20" max="20" width="13.140625" hidden="1" customWidth="1"/>
    <col min="21" max="21" width="11.85546875" hidden="1" customWidth="1"/>
    <col min="22" max="22" width="13.28515625" hidden="1" customWidth="1"/>
    <col min="23" max="23" width="16.28515625" customWidth="1"/>
  </cols>
  <sheetData>
    <row r="1" spans="2:23" ht="15.75" thickBot="1" x14ac:dyDescent="0.3">
      <c r="N1" s="28"/>
    </row>
    <row r="2" spans="2:23" ht="15.75" thickBot="1" x14ac:dyDescent="0.3">
      <c r="M2" s="52" t="s">
        <v>27</v>
      </c>
      <c r="N2" s="53"/>
    </row>
    <row r="3" spans="2:23" ht="27" thickBot="1" x14ac:dyDescent="0.3">
      <c r="B3" s="4" t="s">
        <v>29</v>
      </c>
      <c r="C3" s="5">
        <v>94200</v>
      </c>
      <c r="D3" s="4"/>
      <c r="E3" s="4"/>
      <c r="F3" s="4"/>
      <c r="G3" s="15"/>
      <c r="H3" s="15"/>
      <c r="I3" s="15"/>
      <c r="J3" s="15"/>
      <c r="K3" s="15"/>
      <c r="L3" s="15"/>
      <c r="M3" s="24" t="s">
        <v>17</v>
      </c>
      <c r="N3" s="29" t="s">
        <v>18</v>
      </c>
      <c r="O3" s="31"/>
      <c r="Q3" s="41" t="s">
        <v>19</v>
      </c>
      <c r="R3" s="35"/>
      <c r="T3" s="25" t="s">
        <v>26</v>
      </c>
      <c r="U3" s="26"/>
      <c r="V3" s="26"/>
      <c r="W3" s="27"/>
    </row>
    <row r="4" spans="2:23" ht="27" thickBot="1" x14ac:dyDescent="0.3">
      <c r="B4" s="4" t="s">
        <v>3</v>
      </c>
      <c r="C4" s="5">
        <v>0</v>
      </c>
      <c r="D4" s="4"/>
      <c r="E4" s="4"/>
      <c r="F4" s="4"/>
      <c r="G4" s="15"/>
      <c r="H4" s="15"/>
      <c r="I4" s="15"/>
      <c r="J4" s="15"/>
      <c r="K4" s="15"/>
      <c r="L4" s="15"/>
      <c r="M4" s="21">
        <v>1</v>
      </c>
      <c r="N4" s="30">
        <v>0</v>
      </c>
      <c r="O4" s="32">
        <v>100</v>
      </c>
      <c r="Q4" s="42" t="s">
        <v>1</v>
      </c>
      <c r="R4" s="36" t="s">
        <v>2</v>
      </c>
      <c r="T4" s="24" t="s">
        <v>17</v>
      </c>
      <c r="U4" s="47" t="s">
        <v>18</v>
      </c>
      <c r="V4" s="49"/>
    </row>
    <row r="5" spans="2:23" ht="15.75" thickBot="1" x14ac:dyDescent="0.3">
      <c r="B5" s="4" t="s">
        <v>20</v>
      </c>
      <c r="C5" s="7">
        <f>C3+C4</f>
        <v>94200</v>
      </c>
      <c r="D5" s="8" t="s">
        <v>5</v>
      </c>
      <c r="E5" s="9">
        <f>ROUND(C5/10.764,0)</f>
        <v>8751</v>
      </c>
      <c r="F5" s="8" t="s">
        <v>6</v>
      </c>
      <c r="G5" s="54"/>
      <c r="H5" s="54"/>
      <c r="I5" s="54"/>
      <c r="J5" s="54"/>
      <c r="K5" s="54"/>
      <c r="L5" s="54"/>
      <c r="M5" s="21">
        <v>2</v>
      </c>
      <c r="N5" s="30">
        <v>0</v>
      </c>
      <c r="O5" s="32">
        <v>100</v>
      </c>
      <c r="Q5" s="32">
        <v>30250</v>
      </c>
      <c r="R5" s="37">
        <v>26620</v>
      </c>
      <c r="T5" s="21">
        <v>1</v>
      </c>
      <c r="U5" s="48">
        <v>0</v>
      </c>
      <c r="V5" s="32">
        <v>100</v>
      </c>
    </row>
    <row r="6" spans="2:23" ht="15.75" thickBot="1" x14ac:dyDescent="0.3">
      <c r="B6" s="4" t="s">
        <v>21</v>
      </c>
      <c r="C6" s="5">
        <v>29100</v>
      </c>
      <c r="D6" s="4"/>
      <c r="E6" s="4"/>
      <c r="F6" s="4"/>
      <c r="G6" s="15"/>
      <c r="H6" s="15"/>
      <c r="I6" s="15"/>
      <c r="J6" s="15"/>
      <c r="K6" s="15"/>
      <c r="L6" s="15"/>
      <c r="M6" s="21">
        <v>3</v>
      </c>
      <c r="N6" s="30">
        <v>5</v>
      </c>
      <c r="O6" s="32">
        <v>95</v>
      </c>
      <c r="Q6" s="43" t="s">
        <v>28</v>
      </c>
      <c r="R6" s="38" t="s">
        <v>4</v>
      </c>
      <c r="T6" s="21">
        <v>2</v>
      </c>
      <c r="U6" s="48">
        <v>0</v>
      </c>
      <c r="V6" s="32">
        <v>100</v>
      </c>
    </row>
    <row r="7" spans="2:23" ht="15.75" thickBot="1" x14ac:dyDescent="0.3">
      <c r="B7" s="4" t="s">
        <v>22</v>
      </c>
      <c r="C7" s="5">
        <f>C5-C6</f>
        <v>65100</v>
      </c>
      <c r="D7" s="4"/>
      <c r="E7" s="4"/>
      <c r="F7" s="4"/>
      <c r="G7" s="15"/>
      <c r="H7" s="15"/>
      <c r="I7" s="15"/>
      <c r="J7" s="15"/>
      <c r="K7" s="15"/>
      <c r="L7" s="15"/>
      <c r="M7" s="21">
        <v>4</v>
      </c>
      <c r="N7" s="30">
        <v>5</v>
      </c>
      <c r="O7" s="33">
        <v>95</v>
      </c>
      <c r="Q7" s="32" t="s">
        <v>8</v>
      </c>
      <c r="R7" s="37" t="s">
        <v>9</v>
      </c>
      <c r="T7" s="21">
        <v>3</v>
      </c>
      <c r="U7" s="48">
        <v>5</v>
      </c>
      <c r="V7" s="32">
        <v>95</v>
      </c>
    </row>
    <row r="8" spans="2:23" ht="15.75" thickBot="1" x14ac:dyDescent="0.3">
      <c r="B8" s="4" t="s">
        <v>23</v>
      </c>
      <c r="C8" s="17">
        <v>0.23</v>
      </c>
      <c r="D8" s="6">
        <f>1-C8</f>
        <v>0.77</v>
      </c>
      <c r="E8" s="4"/>
      <c r="F8" s="4"/>
      <c r="G8" s="15"/>
      <c r="H8" s="15"/>
      <c r="I8" s="15"/>
      <c r="J8" s="15"/>
      <c r="K8" s="15"/>
      <c r="L8" s="15"/>
      <c r="M8" s="21">
        <v>5</v>
      </c>
      <c r="N8" s="30">
        <v>5</v>
      </c>
      <c r="O8" s="33">
        <v>95</v>
      </c>
      <c r="Q8" s="32"/>
      <c r="R8" s="37"/>
      <c r="T8" s="21">
        <v>4</v>
      </c>
      <c r="U8" s="48">
        <v>5</v>
      </c>
      <c r="V8" s="32">
        <v>95</v>
      </c>
    </row>
    <row r="9" spans="2:23" ht="15.75" thickBot="1" x14ac:dyDescent="0.3">
      <c r="B9" s="10" t="s">
        <v>24</v>
      </c>
      <c r="D9" s="5">
        <f>ROUND(C7*D8,0)</f>
        <v>50127</v>
      </c>
      <c r="E9" s="4"/>
      <c r="F9" s="4"/>
      <c r="G9" s="15"/>
      <c r="H9" s="15"/>
      <c r="I9" s="15"/>
      <c r="J9" s="15"/>
      <c r="K9" s="15"/>
      <c r="L9" s="15"/>
      <c r="M9" s="21">
        <v>6</v>
      </c>
      <c r="N9" s="30">
        <v>6</v>
      </c>
      <c r="O9" s="33">
        <v>94</v>
      </c>
      <c r="Q9" s="44" t="s">
        <v>7</v>
      </c>
      <c r="R9" s="39">
        <v>0.05</v>
      </c>
      <c r="T9" s="21">
        <v>5</v>
      </c>
      <c r="U9" s="48">
        <v>5</v>
      </c>
      <c r="V9" s="32">
        <v>95</v>
      </c>
    </row>
    <row r="10" spans="2:23" ht="15.75" thickBot="1" x14ac:dyDescent="0.3">
      <c r="B10" s="4" t="s">
        <v>25</v>
      </c>
      <c r="C10" s="7">
        <f>C6+D9</f>
        <v>79227</v>
      </c>
      <c r="D10" s="8" t="s">
        <v>5</v>
      </c>
      <c r="E10" s="9">
        <f>ROUND(C10/10.764,0)</f>
        <v>7360</v>
      </c>
      <c r="F10" s="8" t="s">
        <v>6</v>
      </c>
      <c r="G10" s="54"/>
      <c r="H10" s="54"/>
      <c r="I10" s="54"/>
      <c r="J10" s="54"/>
      <c r="K10" s="54"/>
      <c r="L10" s="54"/>
      <c r="M10" s="21">
        <v>7</v>
      </c>
      <c r="N10" s="30">
        <v>7</v>
      </c>
      <c r="O10" s="33">
        <v>93</v>
      </c>
      <c r="Q10" s="45" t="s">
        <v>10</v>
      </c>
      <c r="R10" s="39">
        <v>0.1</v>
      </c>
      <c r="T10" s="21">
        <v>6</v>
      </c>
      <c r="U10" s="48">
        <v>6.5</v>
      </c>
      <c r="V10" s="32">
        <f t="shared" ref="V10:V15" si="0">V9-1.5</f>
        <v>93.5</v>
      </c>
    </row>
    <row r="11" spans="2:23" ht="15.75" thickBot="1" x14ac:dyDescent="0.3">
      <c r="C11" s="11"/>
      <c r="M11" s="21">
        <v>8</v>
      </c>
      <c r="N11" s="30">
        <v>8</v>
      </c>
      <c r="O11" s="33">
        <v>92</v>
      </c>
      <c r="Q11" s="32" t="s">
        <v>11</v>
      </c>
      <c r="R11" s="39">
        <v>0.15</v>
      </c>
      <c r="T11" s="21">
        <v>7</v>
      </c>
      <c r="U11" s="48">
        <v>8</v>
      </c>
      <c r="V11" s="32">
        <f t="shared" si="0"/>
        <v>92</v>
      </c>
    </row>
    <row r="12" spans="2:23" ht="15.75" thickBot="1" x14ac:dyDescent="0.3">
      <c r="B12" s="12" t="s">
        <v>13</v>
      </c>
      <c r="C12" s="13">
        <v>2024</v>
      </c>
      <c r="E12" s="3"/>
      <c r="M12" s="21">
        <v>9</v>
      </c>
      <c r="N12" s="30">
        <v>9</v>
      </c>
      <c r="O12" s="33">
        <v>91</v>
      </c>
      <c r="Q12" s="46" t="s">
        <v>12</v>
      </c>
      <c r="R12" s="40">
        <v>0.2</v>
      </c>
      <c r="T12" s="21">
        <v>8</v>
      </c>
      <c r="U12" s="48">
        <v>9.5</v>
      </c>
      <c r="V12" s="32">
        <f t="shared" si="0"/>
        <v>90.5</v>
      </c>
    </row>
    <row r="13" spans="2:23" ht="15.75" thickBot="1" x14ac:dyDescent="0.3">
      <c r="B13" s="12" t="s">
        <v>14</v>
      </c>
      <c r="C13" s="13">
        <v>2001</v>
      </c>
      <c r="D13" s="3"/>
      <c r="M13" s="21">
        <v>10</v>
      </c>
      <c r="N13" s="30">
        <v>10</v>
      </c>
      <c r="O13" s="33">
        <v>90</v>
      </c>
      <c r="Q13" s="50"/>
      <c r="R13" s="23"/>
      <c r="T13" s="21">
        <v>9</v>
      </c>
      <c r="U13" s="48">
        <v>11</v>
      </c>
      <c r="V13" s="32">
        <f t="shared" si="0"/>
        <v>89</v>
      </c>
    </row>
    <row r="14" spans="2:23" ht="15.75" thickBot="1" x14ac:dyDescent="0.3">
      <c r="B14" s="12" t="s">
        <v>15</v>
      </c>
      <c r="C14" s="13">
        <f>C12-C13</f>
        <v>23</v>
      </c>
      <c r="M14" s="21">
        <v>11</v>
      </c>
      <c r="N14" s="30">
        <v>11</v>
      </c>
      <c r="O14" s="33">
        <v>89</v>
      </c>
      <c r="Q14" s="22"/>
      <c r="R14" s="51"/>
      <c r="T14" s="21">
        <v>10</v>
      </c>
      <c r="U14" s="48">
        <v>12.5</v>
      </c>
      <c r="V14" s="32">
        <f t="shared" si="0"/>
        <v>87.5</v>
      </c>
    </row>
    <row r="15" spans="2:23" ht="17.25" thickBot="1" x14ac:dyDescent="0.35">
      <c r="B15" s="14" t="s">
        <v>16</v>
      </c>
      <c r="C15" s="12">
        <f>60-C14</f>
        <v>37</v>
      </c>
      <c r="M15" s="21">
        <v>12</v>
      </c>
      <c r="N15" s="30">
        <v>12</v>
      </c>
      <c r="O15" s="33">
        <v>88</v>
      </c>
      <c r="T15" s="21">
        <v>11</v>
      </c>
      <c r="U15" s="48">
        <v>14</v>
      </c>
      <c r="V15" s="32">
        <f t="shared" si="0"/>
        <v>86</v>
      </c>
    </row>
    <row r="16" spans="2:23" ht="15.75" thickBot="1" x14ac:dyDescent="0.3">
      <c r="E16" s="3"/>
      <c r="M16" s="21">
        <v>13</v>
      </c>
      <c r="N16" s="30">
        <v>13</v>
      </c>
      <c r="O16" s="33">
        <v>87</v>
      </c>
      <c r="P16" s="3"/>
      <c r="T16" s="21">
        <v>12</v>
      </c>
      <c r="U16" s="48">
        <v>15.5</v>
      </c>
      <c r="V16" s="32">
        <f t="shared" ref="V16:V63" si="1">V15-1.5</f>
        <v>84.5</v>
      </c>
    </row>
    <row r="17" spans="7:22" ht="15.75" thickBot="1" x14ac:dyDescent="0.3">
      <c r="M17" s="21">
        <v>14</v>
      </c>
      <c r="N17" s="30">
        <v>14</v>
      </c>
      <c r="O17" s="33">
        <v>86</v>
      </c>
      <c r="Q17" s="3"/>
      <c r="R17" s="3"/>
      <c r="T17" s="21">
        <v>13</v>
      </c>
      <c r="U17" s="48">
        <v>17</v>
      </c>
      <c r="V17" s="32">
        <f t="shared" si="1"/>
        <v>83</v>
      </c>
    </row>
    <row r="18" spans="7:22" ht="15.75" thickBot="1" x14ac:dyDescent="0.3">
      <c r="G18" s="55" t="s">
        <v>36</v>
      </c>
      <c r="M18" s="21">
        <v>15</v>
      </c>
      <c r="N18" s="30">
        <v>15</v>
      </c>
      <c r="O18" s="33">
        <v>85</v>
      </c>
      <c r="P18" s="3"/>
      <c r="R18" s="3"/>
      <c r="T18" s="21">
        <v>14</v>
      </c>
      <c r="U18" s="48">
        <v>18.5</v>
      </c>
      <c r="V18" s="32">
        <f t="shared" si="1"/>
        <v>81.5</v>
      </c>
    </row>
    <row r="19" spans="7:22" ht="15.75" thickBot="1" x14ac:dyDescent="0.3">
      <c r="H19" t="s">
        <v>6</v>
      </c>
      <c r="M19" s="21">
        <v>16</v>
      </c>
      <c r="N19" s="30">
        <v>16</v>
      </c>
      <c r="O19" s="33">
        <v>84</v>
      </c>
      <c r="T19" s="21">
        <v>15</v>
      </c>
      <c r="U19" s="48">
        <v>20</v>
      </c>
      <c r="V19" s="32">
        <f t="shared" si="1"/>
        <v>80</v>
      </c>
    </row>
    <row r="20" spans="7:22" ht="30.75" thickBot="1" x14ac:dyDescent="0.3">
      <c r="G20" s="56" t="s">
        <v>30</v>
      </c>
      <c r="H20" s="1">
        <v>493</v>
      </c>
      <c r="M20" s="21">
        <v>17</v>
      </c>
      <c r="N20" s="30">
        <v>17</v>
      </c>
      <c r="O20" s="33">
        <v>83</v>
      </c>
      <c r="T20" s="21">
        <v>16</v>
      </c>
      <c r="U20" s="48">
        <v>21.5</v>
      </c>
      <c r="V20" s="32">
        <f t="shared" si="1"/>
        <v>78.5</v>
      </c>
    </row>
    <row r="21" spans="7:22" ht="15.75" thickBot="1" x14ac:dyDescent="0.3">
      <c r="G21" t="s">
        <v>31</v>
      </c>
      <c r="H21" s="1">
        <f>ROUND(H20*1.2,0)</f>
        <v>592</v>
      </c>
      <c r="M21" s="21">
        <v>18</v>
      </c>
      <c r="N21" s="30">
        <v>18</v>
      </c>
      <c r="O21" s="33">
        <v>82</v>
      </c>
      <c r="T21" s="21">
        <v>17</v>
      </c>
      <c r="U21" s="48">
        <v>23</v>
      </c>
      <c r="V21" s="32">
        <f t="shared" si="1"/>
        <v>77</v>
      </c>
    </row>
    <row r="22" spans="7:22" ht="15.75" thickBot="1" x14ac:dyDescent="0.3">
      <c r="G22" t="s">
        <v>32</v>
      </c>
      <c r="H22" s="1">
        <v>7360</v>
      </c>
      <c r="M22" s="21">
        <v>19</v>
      </c>
      <c r="N22" s="30">
        <v>19</v>
      </c>
      <c r="O22" s="33">
        <v>81</v>
      </c>
      <c r="T22" s="21">
        <v>18</v>
      </c>
      <c r="U22" s="48">
        <v>24.5</v>
      </c>
      <c r="V22" s="32">
        <f t="shared" si="1"/>
        <v>75.5</v>
      </c>
    </row>
    <row r="23" spans="7:22" ht="15.75" thickBot="1" x14ac:dyDescent="0.3">
      <c r="G23" t="s">
        <v>33</v>
      </c>
      <c r="H23" s="1">
        <f>H22*H21</f>
        <v>4357120</v>
      </c>
      <c r="M23" s="21">
        <v>20</v>
      </c>
      <c r="N23" s="30">
        <v>20</v>
      </c>
      <c r="O23" s="33">
        <v>80</v>
      </c>
      <c r="T23" s="21">
        <v>19</v>
      </c>
      <c r="U23" s="48">
        <v>26</v>
      </c>
      <c r="V23" s="32">
        <f t="shared" si="1"/>
        <v>74</v>
      </c>
    </row>
    <row r="24" spans="7:22" ht="15.75" thickBot="1" x14ac:dyDescent="0.3">
      <c r="G24" t="s">
        <v>34</v>
      </c>
      <c r="H24" s="1">
        <f>H23*85%</f>
        <v>3703552</v>
      </c>
      <c r="M24" s="21">
        <v>21</v>
      </c>
      <c r="N24" s="30">
        <v>21</v>
      </c>
      <c r="O24" s="33">
        <v>79</v>
      </c>
      <c r="T24" s="21">
        <v>20</v>
      </c>
      <c r="U24" s="48">
        <v>27.5</v>
      </c>
      <c r="V24" s="32">
        <f t="shared" si="1"/>
        <v>72.5</v>
      </c>
    </row>
    <row r="25" spans="7:22" ht="15.75" thickBot="1" x14ac:dyDescent="0.3">
      <c r="G25" t="s">
        <v>35</v>
      </c>
      <c r="H25" s="1">
        <f>H23*70%</f>
        <v>3049984</v>
      </c>
      <c r="M25" s="21">
        <v>22</v>
      </c>
      <c r="N25" s="30">
        <v>22</v>
      </c>
      <c r="O25" s="33">
        <v>78</v>
      </c>
      <c r="T25" s="21">
        <v>21</v>
      </c>
      <c r="U25" s="48">
        <v>29</v>
      </c>
      <c r="V25" s="32">
        <f t="shared" si="1"/>
        <v>71</v>
      </c>
    </row>
    <row r="26" spans="7:22" ht="15.75" thickBot="1" x14ac:dyDescent="0.3">
      <c r="M26" s="21">
        <v>23</v>
      </c>
      <c r="N26" s="30">
        <v>23</v>
      </c>
      <c r="O26" s="33">
        <v>77</v>
      </c>
      <c r="T26" s="21">
        <v>22</v>
      </c>
      <c r="U26" s="48">
        <v>30.5</v>
      </c>
      <c r="V26" s="32">
        <f t="shared" si="1"/>
        <v>69.5</v>
      </c>
    </row>
    <row r="27" spans="7:22" ht="15.75" thickBot="1" x14ac:dyDescent="0.3">
      <c r="M27" s="21">
        <v>24</v>
      </c>
      <c r="N27" s="30">
        <v>24</v>
      </c>
      <c r="O27" s="33">
        <v>76</v>
      </c>
      <c r="T27" s="21">
        <v>23</v>
      </c>
      <c r="U27" s="48">
        <v>32</v>
      </c>
      <c r="V27" s="32">
        <f t="shared" si="1"/>
        <v>68</v>
      </c>
    </row>
    <row r="28" spans="7:22" ht="15.75" thickBot="1" x14ac:dyDescent="0.3">
      <c r="G28" s="55" t="s">
        <v>37</v>
      </c>
      <c r="M28" s="21">
        <v>25</v>
      </c>
      <c r="N28" s="30">
        <v>25</v>
      </c>
      <c r="O28" s="33">
        <v>75</v>
      </c>
      <c r="T28" s="21">
        <v>24</v>
      </c>
      <c r="U28" s="48">
        <v>33.5</v>
      </c>
      <c r="V28" s="32">
        <f t="shared" si="1"/>
        <v>66.5</v>
      </c>
    </row>
    <row r="29" spans="7:22" ht="15.75" thickBot="1" x14ac:dyDescent="0.3">
      <c r="H29" t="s">
        <v>6</v>
      </c>
      <c r="M29" s="21">
        <v>26</v>
      </c>
      <c r="N29" s="30">
        <v>26</v>
      </c>
      <c r="O29" s="33">
        <v>74</v>
      </c>
      <c r="T29" s="21">
        <v>25</v>
      </c>
      <c r="U29" s="48">
        <v>35</v>
      </c>
      <c r="V29" s="32">
        <f t="shared" si="1"/>
        <v>65</v>
      </c>
    </row>
    <row r="30" spans="7:22" ht="30.75" thickBot="1" x14ac:dyDescent="0.3">
      <c r="G30" s="56" t="s">
        <v>30</v>
      </c>
      <c r="H30" s="1">
        <v>493</v>
      </c>
      <c r="M30" s="21">
        <v>27</v>
      </c>
      <c r="N30" s="30">
        <v>27</v>
      </c>
      <c r="O30" s="33">
        <v>73</v>
      </c>
      <c r="T30" s="21">
        <v>26</v>
      </c>
      <c r="U30" s="48">
        <v>36.5</v>
      </c>
      <c r="V30" s="32">
        <f t="shared" si="1"/>
        <v>63.5</v>
      </c>
    </row>
    <row r="31" spans="7:22" ht="15.75" thickBot="1" x14ac:dyDescent="0.3">
      <c r="G31" t="s">
        <v>38</v>
      </c>
      <c r="H31" s="1">
        <v>16600</v>
      </c>
      <c r="M31" s="21">
        <v>28</v>
      </c>
      <c r="N31" s="30">
        <v>28</v>
      </c>
      <c r="O31" s="33">
        <v>72</v>
      </c>
      <c r="T31" s="21">
        <v>27</v>
      </c>
      <c r="U31" s="48">
        <v>38</v>
      </c>
      <c r="V31" s="32">
        <f t="shared" si="1"/>
        <v>62</v>
      </c>
    </row>
    <row r="32" spans="7:22" ht="15.75" thickBot="1" x14ac:dyDescent="0.3">
      <c r="G32" t="s">
        <v>33</v>
      </c>
      <c r="H32" s="1">
        <f>H31*H30</f>
        <v>8183800</v>
      </c>
      <c r="M32" s="21">
        <v>29</v>
      </c>
      <c r="N32" s="30">
        <v>29</v>
      </c>
      <c r="O32" s="33">
        <v>71</v>
      </c>
      <c r="T32" s="21">
        <v>28</v>
      </c>
      <c r="U32" s="48">
        <v>39.5</v>
      </c>
      <c r="V32" s="32">
        <f t="shared" si="1"/>
        <v>60.5</v>
      </c>
    </row>
    <row r="33" spans="7:22" ht="15.75" thickBot="1" x14ac:dyDescent="0.3">
      <c r="G33" t="s">
        <v>34</v>
      </c>
      <c r="H33" s="1">
        <f>H32*85%</f>
        <v>6956230</v>
      </c>
      <c r="M33" s="21">
        <v>30</v>
      </c>
      <c r="N33" s="30">
        <v>30</v>
      </c>
      <c r="O33" s="33">
        <v>70</v>
      </c>
      <c r="T33" s="21">
        <v>29</v>
      </c>
      <c r="U33" s="48">
        <v>41</v>
      </c>
      <c r="V33" s="32">
        <f t="shared" si="1"/>
        <v>59</v>
      </c>
    </row>
    <row r="34" spans="7:22" ht="15.75" thickBot="1" x14ac:dyDescent="0.3">
      <c r="G34" t="s">
        <v>35</v>
      </c>
      <c r="H34" s="1">
        <f>H32*70%</f>
        <v>5728660</v>
      </c>
      <c r="M34" s="21">
        <v>31</v>
      </c>
      <c r="N34" s="30">
        <v>31</v>
      </c>
      <c r="O34" s="33">
        <v>69</v>
      </c>
      <c r="T34" s="21">
        <v>30</v>
      </c>
      <c r="U34" s="48">
        <v>42.5</v>
      </c>
      <c r="V34" s="32">
        <f t="shared" si="1"/>
        <v>57.5</v>
      </c>
    </row>
    <row r="35" spans="7:22" ht="15.75" thickBot="1" x14ac:dyDescent="0.3">
      <c r="H35" s="1"/>
      <c r="M35" s="21">
        <v>32</v>
      </c>
      <c r="N35" s="30">
        <v>32</v>
      </c>
      <c r="O35" s="33">
        <v>68</v>
      </c>
      <c r="T35" s="21">
        <v>31</v>
      </c>
      <c r="U35" s="48">
        <v>44</v>
      </c>
      <c r="V35" s="32">
        <f t="shared" si="1"/>
        <v>56</v>
      </c>
    </row>
    <row r="36" spans="7:22" ht="15.75" thickBot="1" x14ac:dyDescent="0.3">
      <c r="M36" s="21">
        <v>33</v>
      </c>
      <c r="N36" s="30">
        <v>33</v>
      </c>
      <c r="O36" s="33">
        <v>67</v>
      </c>
      <c r="T36" s="21">
        <v>32</v>
      </c>
      <c r="U36" s="48">
        <v>45.5</v>
      </c>
      <c r="V36" s="32">
        <f t="shared" si="1"/>
        <v>54.5</v>
      </c>
    </row>
    <row r="37" spans="7:22" ht="15.75" thickBot="1" x14ac:dyDescent="0.3">
      <c r="M37" s="21">
        <v>34</v>
      </c>
      <c r="N37" s="30">
        <v>34</v>
      </c>
      <c r="O37" s="33">
        <v>66</v>
      </c>
      <c r="T37" s="21">
        <v>33</v>
      </c>
      <c r="U37" s="48">
        <v>47</v>
      </c>
      <c r="V37" s="32">
        <f t="shared" si="1"/>
        <v>53</v>
      </c>
    </row>
    <row r="38" spans="7:22" ht="15.75" thickBot="1" x14ac:dyDescent="0.3">
      <c r="M38" s="21">
        <v>35</v>
      </c>
      <c r="N38" s="30">
        <v>35</v>
      </c>
      <c r="O38" s="33">
        <v>65</v>
      </c>
      <c r="T38" s="21">
        <v>34</v>
      </c>
      <c r="U38" s="48">
        <v>48.5</v>
      </c>
      <c r="V38" s="32">
        <f t="shared" si="1"/>
        <v>51.5</v>
      </c>
    </row>
    <row r="39" spans="7:22" ht="15.75" thickBot="1" x14ac:dyDescent="0.3">
      <c r="M39" s="21">
        <v>36</v>
      </c>
      <c r="N39" s="30">
        <v>36</v>
      </c>
      <c r="O39" s="33">
        <v>64</v>
      </c>
      <c r="T39" s="21">
        <v>35</v>
      </c>
      <c r="U39" s="48">
        <v>50</v>
      </c>
      <c r="V39" s="32">
        <f t="shared" si="1"/>
        <v>50</v>
      </c>
    </row>
    <row r="40" spans="7:22" ht="15.75" thickBot="1" x14ac:dyDescent="0.3">
      <c r="M40" s="21">
        <v>37</v>
      </c>
      <c r="N40" s="30">
        <v>37</v>
      </c>
      <c r="O40" s="33">
        <v>63</v>
      </c>
      <c r="T40" s="21">
        <v>36</v>
      </c>
      <c r="U40" s="48">
        <v>51.5</v>
      </c>
      <c r="V40" s="32">
        <f t="shared" si="1"/>
        <v>48.5</v>
      </c>
    </row>
    <row r="41" spans="7:22" ht="15.75" thickBot="1" x14ac:dyDescent="0.3">
      <c r="M41" s="21">
        <v>38</v>
      </c>
      <c r="N41" s="30">
        <v>38</v>
      </c>
      <c r="O41" s="33">
        <v>62</v>
      </c>
      <c r="T41" s="21">
        <v>37</v>
      </c>
      <c r="U41" s="48">
        <v>53</v>
      </c>
      <c r="V41" s="32">
        <f t="shared" si="1"/>
        <v>47</v>
      </c>
    </row>
    <row r="42" spans="7:22" ht="15.75" thickBot="1" x14ac:dyDescent="0.3">
      <c r="M42" s="21">
        <v>39</v>
      </c>
      <c r="N42" s="30">
        <v>39</v>
      </c>
      <c r="O42" s="33">
        <v>61</v>
      </c>
      <c r="T42" s="21">
        <v>38</v>
      </c>
      <c r="U42" s="48">
        <v>54.5</v>
      </c>
      <c r="V42" s="32">
        <f t="shared" si="1"/>
        <v>45.5</v>
      </c>
    </row>
    <row r="43" spans="7:22" ht="15.75" thickBot="1" x14ac:dyDescent="0.3">
      <c r="M43" s="21">
        <v>40</v>
      </c>
      <c r="N43" s="30">
        <v>40</v>
      </c>
      <c r="O43" s="33">
        <v>60</v>
      </c>
      <c r="T43" s="21">
        <v>39</v>
      </c>
      <c r="U43" s="48">
        <v>56</v>
      </c>
      <c r="V43" s="32">
        <f t="shared" si="1"/>
        <v>44</v>
      </c>
    </row>
    <row r="44" spans="7:22" ht="15.75" thickBot="1" x14ac:dyDescent="0.3">
      <c r="M44" s="21">
        <v>41</v>
      </c>
      <c r="N44" s="30">
        <v>41</v>
      </c>
      <c r="O44" s="33">
        <v>59</v>
      </c>
      <c r="T44" s="21">
        <v>40</v>
      </c>
      <c r="U44" s="48">
        <v>57.5</v>
      </c>
      <c r="V44" s="32">
        <f t="shared" si="1"/>
        <v>42.5</v>
      </c>
    </row>
    <row r="45" spans="7:22" ht="15.75" thickBot="1" x14ac:dyDescent="0.3">
      <c r="M45" s="21">
        <v>42</v>
      </c>
      <c r="N45" s="30">
        <v>42</v>
      </c>
      <c r="O45" s="33">
        <v>58</v>
      </c>
      <c r="T45" s="21">
        <v>41</v>
      </c>
      <c r="U45" s="48">
        <v>59</v>
      </c>
      <c r="V45" s="32">
        <f t="shared" si="1"/>
        <v>41</v>
      </c>
    </row>
    <row r="46" spans="7:22" ht="15.75" thickBot="1" x14ac:dyDescent="0.3">
      <c r="M46" s="21">
        <v>43</v>
      </c>
      <c r="N46" s="30">
        <v>43</v>
      </c>
      <c r="O46" s="33">
        <v>57</v>
      </c>
      <c r="T46" s="21">
        <v>42</v>
      </c>
      <c r="U46" s="48">
        <v>60.5</v>
      </c>
      <c r="V46" s="32">
        <f t="shared" si="1"/>
        <v>39.5</v>
      </c>
    </row>
    <row r="47" spans="7:22" ht="15.75" thickBot="1" x14ac:dyDescent="0.3">
      <c r="M47" s="21">
        <v>44</v>
      </c>
      <c r="N47" s="30">
        <v>44</v>
      </c>
      <c r="O47" s="33">
        <v>56</v>
      </c>
      <c r="T47" s="21">
        <v>43</v>
      </c>
      <c r="U47" s="48">
        <v>62</v>
      </c>
      <c r="V47" s="32">
        <f t="shared" si="1"/>
        <v>38</v>
      </c>
    </row>
    <row r="48" spans="7:22" ht="15.75" thickBot="1" x14ac:dyDescent="0.3">
      <c r="M48" s="21">
        <v>45</v>
      </c>
      <c r="N48" s="30">
        <v>45</v>
      </c>
      <c r="O48" s="33">
        <v>55</v>
      </c>
      <c r="T48" s="21">
        <v>44</v>
      </c>
      <c r="U48" s="48">
        <v>63.5</v>
      </c>
      <c r="V48" s="32">
        <f t="shared" si="1"/>
        <v>36.5</v>
      </c>
    </row>
    <row r="49" spans="13:22" ht="15.75" thickBot="1" x14ac:dyDescent="0.3">
      <c r="M49" s="21">
        <v>46</v>
      </c>
      <c r="N49" s="30">
        <v>46</v>
      </c>
      <c r="O49" s="33">
        <v>54</v>
      </c>
      <c r="T49" s="21">
        <v>45</v>
      </c>
      <c r="U49" s="48">
        <v>65</v>
      </c>
      <c r="V49" s="32">
        <f t="shared" si="1"/>
        <v>35</v>
      </c>
    </row>
    <row r="50" spans="13:22" ht="15.75" thickBot="1" x14ac:dyDescent="0.3">
      <c r="M50" s="21">
        <v>47</v>
      </c>
      <c r="N50" s="30">
        <v>47</v>
      </c>
      <c r="O50" s="33">
        <v>53</v>
      </c>
      <c r="T50" s="21">
        <v>46</v>
      </c>
      <c r="U50" s="48">
        <v>66.5</v>
      </c>
      <c r="V50" s="32">
        <f t="shared" si="1"/>
        <v>33.5</v>
      </c>
    </row>
    <row r="51" spans="13:22" ht="15.75" thickBot="1" x14ac:dyDescent="0.3">
      <c r="M51" s="21">
        <v>48</v>
      </c>
      <c r="N51" s="30">
        <v>48</v>
      </c>
      <c r="O51" s="33">
        <v>52</v>
      </c>
      <c r="T51" s="21">
        <v>47</v>
      </c>
      <c r="U51" s="48">
        <v>68</v>
      </c>
      <c r="V51" s="32">
        <f t="shared" si="1"/>
        <v>32</v>
      </c>
    </row>
    <row r="52" spans="13:22" ht="15.75" thickBot="1" x14ac:dyDescent="0.3">
      <c r="M52" s="21">
        <v>49</v>
      </c>
      <c r="N52" s="30">
        <v>49</v>
      </c>
      <c r="O52" s="33">
        <v>51</v>
      </c>
      <c r="T52" s="21">
        <v>48</v>
      </c>
      <c r="U52" s="48">
        <v>69.5</v>
      </c>
      <c r="V52" s="32">
        <f t="shared" si="1"/>
        <v>30.5</v>
      </c>
    </row>
    <row r="53" spans="13:22" ht="15.75" thickBot="1" x14ac:dyDescent="0.3">
      <c r="M53" s="21">
        <v>50</v>
      </c>
      <c r="N53" s="30">
        <v>50</v>
      </c>
      <c r="O53" s="33">
        <v>50</v>
      </c>
      <c r="T53" s="21">
        <v>49</v>
      </c>
      <c r="U53" s="48">
        <v>71</v>
      </c>
      <c r="V53" s="32">
        <f t="shared" si="1"/>
        <v>29</v>
      </c>
    </row>
    <row r="54" spans="13:22" ht="15.75" thickBot="1" x14ac:dyDescent="0.3">
      <c r="M54" s="21">
        <v>51</v>
      </c>
      <c r="N54" s="30">
        <v>51</v>
      </c>
      <c r="O54" s="33">
        <v>49</v>
      </c>
      <c r="T54" s="21">
        <v>50</v>
      </c>
      <c r="U54" s="48">
        <v>72.5</v>
      </c>
      <c r="V54" s="32">
        <f t="shared" si="1"/>
        <v>27.5</v>
      </c>
    </row>
    <row r="55" spans="13:22" ht="15.75" thickBot="1" x14ac:dyDescent="0.3">
      <c r="M55" s="21">
        <v>52</v>
      </c>
      <c r="N55" s="30">
        <v>52</v>
      </c>
      <c r="O55" s="33">
        <v>48</v>
      </c>
      <c r="T55" s="21">
        <v>51</v>
      </c>
      <c r="U55" s="48">
        <v>74</v>
      </c>
      <c r="V55" s="32">
        <f t="shared" si="1"/>
        <v>26</v>
      </c>
    </row>
    <row r="56" spans="13:22" ht="15.75" thickBot="1" x14ac:dyDescent="0.3">
      <c r="M56" s="21">
        <v>53</v>
      </c>
      <c r="N56" s="30">
        <v>53</v>
      </c>
      <c r="O56" s="33">
        <v>47</v>
      </c>
      <c r="T56" s="21">
        <v>52</v>
      </c>
      <c r="U56" s="48">
        <v>75.5</v>
      </c>
      <c r="V56" s="32">
        <f t="shared" si="1"/>
        <v>24.5</v>
      </c>
    </row>
    <row r="57" spans="13:22" ht="15.75" thickBot="1" x14ac:dyDescent="0.3">
      <c r="M57" s="21">
        <v>54</v>
      </c>
      <c r="N57" s="30">
        <v>54</v>
      </c>
      <c r="O57" s="33">
        <v>46</v>
      </c>
      <c r="T57" s="21">
        <v>53</v>
      </c>
      <c r="U57" s="48">
        <v>77</v>
      </c>
      <c r="V57" s="32">
        <f t="shared" si="1"/>
        <v>23</v>
      </c>
    </row>
    <row r="58" spans="13:22" ht="15.75" thickBot="1" x14ac:dyDescent="0.3">
      <c r="M58" s="21">
        <v>55</v>
      </c>
      <c r="N58" s="30">
        <v>55</v>
      </c>
      <c r="O58" s="33">
        <v>45</v>
      </c>
      <c r="T58" s="21">
        <v>54</v>
      </c>
      <c r="U58" s="48">
        <v>78.5</v>
      </c>
      <c r="V58" s="32">
        <f t="shared" si="1"/>
        <v>21.5</v>
      </c>
    </row>
    <row r="59" spans="13:22" ht="15.75" thickBot="1" x14ac:dyDescent="0.3">
      <c r="M59" s="21">
        <v>56</v>
      </c>
      <c r="N59" s="30">
        <v>56</v>
      </c>
      <c r="O59" s="33">
        <v>44</v>
      </c>
      <c r="T59" s="21">
        <v>55</v>
      </c>
      <c r="U59" s="48">
        <v>80</v>
      </c>
      <c r="V59" s="32">
        <f t="shared" si="1"/>
        <v>20</v>
      </c>
    </row>
    <row r="60" spans="13:22" ht="15.75" thickBot="1" x14ac:dyDescent="0.3">
      <c r="M60" s="21">
        <v>57</v>
      </c>
      <c r="N60" s="30">
        <v>57</v>
      </c>
      <c r="O60" s="33">
        <v>43</v>
      </c>
      <c r="T60" s="21">
        <v>56</v>
      </c>
      <c r="U60" s="48">
        <v>81.5</v>
      </c>
      <c r="V60" s="32">
        <f t="shared" si="1"/>
        <v>18.5</v>
      </c>
    </row>
    <row r="61" spans="13:22" ht="15.75" thickBot="1" x14ac:dyDescent="0.3">
      <c r="M61" s="21">
        <v>58</v>
      </c>
      <c r="N61" s="30">
        <v>58</v>
      </c>
      <c r="O61" s="33">
        <v>42</v>
      </c>
      <c r="T61" s="21">
        <v>57</v>
      </c>
      <c r="U61" s="48">
        <v>83</v>
      </c>
      <c r="V61" s="32">
        <f t="shared" si="1"/>
        <v>17</v>
      </c>
    </row>
    <row r="62" spans="13:22" ht="15.75" thickBot="1" x14ac:dyDescent="0.3">
      <c r="M62" s="21">
        <v>59</v>
      </c>
      <c r="N62" s="30">
        <v>59</v>
      </c>
      <c r="O62" s="33">
        <v>41</v>
      </c>
      <c r="T62" s="21">
        <v>58</v>
      </c>
      <c r="U62" s="48">
        <v>84.5</v>
      </c>
      <c r="V62" s="32">
        <f t="shared" si="1"/>
        <v>15.5</v>
      </c>
    </row>
    <row r="63" spans="13:22" ht="15.75" thickBot="1" x14ac:dyDescent="0.3">
      <c r="M63" s="21">
        <v>60</v>
      </c>
      <c r="N63" s="30">
        <v>60</v>
      </c>
      <c r="O63" s="33">
        <v>40</v>
      </c>
      <c r="T63" s="21">
        <v>59</v>
      </c>
      <c r="U63" s="48">
        <v>85</v>
      </c>
      <c r="V63" s="46">
        <f t="shared" si="1"/>
        <v>14</v>
      </c>
    </row>
    <row r="64" spans="13:22" ht="15.75" thickBot="1" x14ac:dyDescent="0.3">
      <c r="M64" s="21">
        <v>61</v>
      </c>
      <c r="N64" s="30">
        <v>61</v>
      </c>
      <c r="O64" s="33">
        <v>39</v>
      </c>
      <c r="T64" s="21">
        <v>60</v>
      </c>
    </row>
    <row r="65" spans="13:21" ht="15.75" thickBot="1" x14ac:dyDescent="0.3">
      <c r="M65" s="21">
        <v>62</v>
      </c>
      <c r="N65" s="30">
        <v>62</v>
      </c>
      <c r="O65" s="33">
        <v>38</v>
      </c>
      <c r="T65" s="21">
        <v>61</v>
      </c>
      <c r="U65" s="19"/>
    </row>
    <row r="66" spans="13:21" ht="15.75" thickBot="1" x14ac:dyDescent="0.3">
      <c r="M66" s="21">
        <v>63</v>
      </c>
      <c r="N66" s="30">
        <v>63</v>
      </c>
      <c r="O66" s="33">
        <v>37</v>
      </c>
      <c r="T66" s="21">
        <v>62</v>
      </c>
      <c r="U66" s="19"/>
    </row>
    <row r="67" spans="13:21" ht="15.75" thickBot="1" x14ac:dyDescent="0.3">
      <c r="M67" s="21">
        <v>64</v>
      </c>
      <c r="N67" s="30">
        <v>64</v>
      </c>
      <c r="O67" s="33">
        <v>36</v>
      </c>
      <c r="T67" s="21">
        <v>63</v>
      </c>
      <c r="U67" s="19"/>
    </row>
    <row r="68" spans="13:21" ht="15.75" thickBot="1" x14ac:dyDescent="0.3">
      <c r="M68" s="21">
        <v>65</v>
      </c>
      <c r="N68" s="30">
        <v>65</v>
      </c>
      <c r="O68" s="33">
        <v>35</v>
      </c>
      <c r="T68" s="21">
        <v>64</v>
      </c>
      <c r="U68" s="19"/>
    </row>
    <row r="69" spans="13:21" ht="15.75" thickBot="1" x14ac:dyDescent="0.3">
      <c r="M69" s="21">
        <v>66</v>
      </c>
      <c r="N69" s="30">
        <v>66</v>
      </c>
      <c r="O69" s="33">
        <v>34</v>
      </c>
      <c r="T69" s="21">
        <v>65</v>
      </c>
      <c r="U69" s="19"/>
    </row>
    <row r="70" spans="13:21" ht="15.75" thickBot="1" x14ac:dyDescent="0.3">
      <c r="M70" s="21">
        <v>67</v>
      </c>
      <c r="N70" s="30">
        <v>67</v>
      </c>
      <c r="O70" s="33">
        <v>33</v>
      </c>
      <c r="T70" s="21">
        <v>66</v>
      </c>
      <c r="U70" s="19"/>
    </row>
    <row r="71" spans="13:21" ht="15.75" thickBot="1" x14ac:dyDescent="0.3">
      <c r="M71" s="21">
        <v>68</v>
      </c>
      <c r="N71" s="30">
        <v>68</v>
      </c>
      <c r="O71" s="33">
        <v>32</v>
      </c>
      <c r="T71" s="21">
        <v>67</v>
      </c>
      <c r="U71" s="19"/>
    </row>
    <row r="72" spans="13:21" ht="15.75" thickBot="1" x14ac:dyDescent="0.3">
      <c r="M72" s="21">
        <v>69</v>
      </c>
      <c r="N72" s="30">
        <v>69</v>
      </c>
      <c r="O72" s="33">
        <v>31</v>
      </c>
      <c r="T72" s="21">
        <v>68</v>
      </c>
      <c r="U72" s="19"/>
    </row>
    <row r="73" spans="13:21" ht="15.75" thickBot="1" x14ac:dyDescent="0.3">
      <c r="M73" s="21">
        <v>70</v>
      </c>
      <c r="N73" s="30">
        <v>70</v>
      </c>
      <c r="O73" s="34">
        <v>30</v>
      </c>
      <c r="T73" s="21">
        <v>69</v>
      </c>
      <c r="U73" s="19"/>
    </row>
    <row r="74" spans="13:21" ht="15.75" thickBot="1" x14ac:dyDescent="0.3">
      <c r="O74" s="16"/>
      <c r="T74" s="21">
        <v>70</v>
      </c>
      <c r="U74" s="19"/>
    </row>
    <row r="75" spans="13:21" ht="15.75" thickBot="1" x14ac:dyDescent="0.3">
      <c r="T75" s="21"/>
      <c r="U75" s="19"/>
    </row>
  </sheetData>
  <mergeCells count="1">
    <mergeCell ref="M2:N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2B882-A64B-4C61-84E5-7B5AEC265870}">
  <dimension ref="A1:Y50"/>
  <sheetViews>
    <sheetView workbookViewId="0">
      <selection activeCell="I23" sqref="I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66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56" customFormat="1" ht="60" x14ac:dyDescent="0.25">
      <c r="A1" s="57" t="s">
        <v>39</v>
      </c>
      <c r="B1" s="57" t="s">
        <v>40</v>
      </c>
      <c r="C1" s="57" t="s">
        <v>41</v>
      </c>
      <c r="D1" s="57" t="s">
        <v>42</v>
      </c>
      <c r="E1" s="57" t="s">
        <v>0</v>
      </c>
      <c r="F1" s="58" t="s">
        <v>43</v>
      </c>
      <c r="G1" s="58" t="s">
        <v>44</v>
      </c>
      <c r="H1" s="58" t="s">
        <v>45</v>
      </c>
      <c r="I1" s="57" t="s">
        <v>28</v>
      </c>
      <c r="J1" s="57" t="s">
        <v>46</v>
      </c>
      <c r="N1" s="56" t="s">
        <v>47</v>
      </c>
      <c r="O1" s="56" t="s">
        <v>48</v>
      </c>
      <c r="P1" s="56" t="s">
        <v>49</v>
      </c>
      <c r="Q1" s="56" t="s">
        <v>40</v>
      </c>
      <c r="R1" s="56" t="s">
        <v>0</v>
      </c>
      <c r="S1" s="56" t="s">
        <v>46</v>
      </c>
    </row>
    <row r="2" spans="1:20" x14ac:dyDescent="0.25">
      <c r="A2" s="59">
        <f t="shared" ref="A2:A15" si="0">N2</f>
        <v>0</v>
      </c>
      <c r="B2" s="59">
        <f t="shared" ref="B2:B15" si="1">Q2</f>
        <v>180</v>
      </c>
      <c r="C2" s="59">
        <f>B2*1.2</f>
        <v>216</v>
      </c>
      <c r="D2" s="59">
        <f t="shared" ref="D2:D15" si="2">C2*1.2</f>
        <v>259.2</v>
      </c>
      <c r="E2" s="60">
        <f t="shared" ref="E2:E15" si="3">R2</f>
        <v>6000000</v>
      </c>
      <c r="F2" s="61">
        <f t="shared" ref="F2:F15" si="4">ROUND((E2/B2),0)</f>
        <v>33333</v>
      </c>
      <c r="G2" s="61">
        <f t="shared" ref="G2:G15" si="5">ROUND((E2/C2),0)</f>
        <v>27778</v>
      </c>
      <c r="H2" s="61">
        <f t="shared" ref="H2:H15" si="6">ROUND((E2/D2),0)</f>
        <v>23148</v>
      </c>
      <c r="I2" s="59" t="e">
        <f>#REF!</f>
        <v>#REF!</v>
      </c>
      <c r="J2" s="59">
        <f t="shared" ref="J2:J15" si="7">S2</f>
        <v>0</v>
      </c>
      <c r="O2">
        <v>0</v>
      </c>
      <c r="P2">
        <f t="shared" ref="P2:Q15" si="8">O2/1.2</f>
        <v>0</v>
      </c>
      <c r="Q2">
        <v>180</v>
      </c>
      <c r="R2" s="62">
        <v>6000000</v>
      </c>
      <c r="S2" s="63"/>
      <c r="T2" s="63"/>
    </row>
    <row r="3" spans="1:20" x14ac:dyDescent="0.25">
      <c r="A3" s="59">
        <f t="shared" si="0"/>
        <v>0</v>
      </c>
      <c r="B3" s="59">
        <f t="shared" si="1"/>
        <v>173.61111111111111</v>
      </c>
      <c r="C3" s="59">
        <f t="shared" ref="C3:C15" si="9">B3*1.2</f>
        <v>208.33333333333334</v>
      </c>
      <c r="D3" s="59">
        <f t="shared" si="2"/>
        <v>250</v>
      </c>
      <c r="E3" s="64">
        <f t="shared" si="3"/>
        <v>1800000</v>
      </c>
      <c r="F3" s="61">
        <f t="shared" si="4"/>
        <v>10368</v>
      </c>
      <c r="G3" s="61">
        <f t="shared" si="5"/>
        <v>8640</v>
      </c>
      <c r="H3" s="61">
        <f t="shared" si="6"/>
        <v>7200</v>
      </c>
      <c r="I3" s="59" t="e">
        <f>#REF!</f>
        <v>#REF!</v>
      </c>
      <c r="J3" s="59">
        <f t="shared" si="7"/>
        <v>0</v>
      </c>
      <c r="O3">
        <v>250</v>
      </c>
      <c r="P3">
        <f t="shared" si="8"/>
        <v>208.33333333333334</v>
      </c>
      <c r="Q3">
        <f t="shared" si="8"/>
        <v>173.61111111111111</v>
      </c>
      <c r="R3" s="62">
        <v>1800000</v>
      </c>
      <c r="S3" s="63"/>
      <c r="T3" s="63"/>
    </row>
    <row r="4" spans="1:20" x14ac:dyDescent="0.25">
      <c r="A4" s="59">
        <f t="shared" si="0"/>
        <v>0</v>
      </c>
      <c r="B4" s="59">
        <f t="shared" si="1"/>
        <v>400</v>
      </c>
      <c r="C4" s="59">
        <f t="shared" si="9"/>
        <v>480</v>
      </c>
      <c r="D4" s="59">
        <f t="shared" si="2"/>
        <v>576</v>
      </c>
      <c r="E4" s="64">
        <f t="shared" si="3"/>
        <v>12000000</v>
      </c>
      <c r="F4" s="61">
        <f t="shared" si="4"/>
        <v>30000</v>
      </c>
      <c r="G4" s="61">
        <f t="shared" si="5"/>
        <v>25000</v>
      </c>
      <c r="H4" s="61">
        <f t="shared" si="6"/>
        <v>20833</v>
      </c>
      <c r="I4" s="59" t="e">
        <f>#REF!</f>
        <v>#REF!</v>
      </c>
      <c r="J4" s="59">
        <f t="shared" si="7"/>
        <v>0</v>
      </c>
      <c r="O4">
        <v>0</v>
      </c>
      <c r="P4">
        <f t="shared" si="8"/>
        <v>0</v>
      </c>
      <c r="Q4">
        <v>400</v>
      </c>
      <c r="R4" s="62">
        <v>12000000</v>
      </c>
      <c r="S4" s="63"/>
      <c r="T4" s="63"/>
    </row>
    <row r="5" spans="1:20" x14ac:dyDescent="0.25">
      <c r="A5" s="59">
        <f t="shared" si="0"/>
        <v>0</v>
      </c>
      <c r="B5" s="59">
        <f t="shared" si="1"/>
        <v>375</v>
      </c>
      <c r="C5" s="59">
        <f t="shared" si="9"/>
        <v>450</v>
      </c>
      <c r="D5" s="59">
        <f t="shared" si="2"/>
        <v>540</v>
      </c>
      <c r="E5" s="64">
        <f t="shared" si="3"/>
        <v>9500000</v>
      </c>
      <c r="F5" s="65">
        <f t="shared" si="4"/>
        <v>25333</v>
      </c>
      <c r="G5" s="61">
        <f t="shared" si="5"/>
        <v>21111</v>
      </c>
      <c r="H5" s="61">
        <f t="shared" si="6"/>
        <v>17593</v>
      </c>
      <c r="I5" s="59" t="e">
        <f>#REF!</f>
        <v>#REF!</v>
      </c>
      <c r="J5" s="59">
        <f t="shared" si="7"/>
        <v>0</v>
      </c>
      <c r="O5">
        <v>0</v>
      </c>
      <c r="P5">
        <v>450</v>
      </c>
      <c r="Q5">
        <f t="shared" si="8"/>
        <v>375</v>
      </c>
      <c r="R5" s="62">
        <v>9500000</v>
      </c>
      <c r="S5" s="63"/>
      <c r="T5" s="63"/>
    </row>
    <row r="6" spans="1:20" x14ac:dyDescent="0.25">
      <c r="A6" s="59">
        <f t="shared" si="0"/>
        <v>0</v>
      </c>
      <c r="B6" s="59">
        <f t="shared" si="1"/>
        <v>250</v>
      </c>
      <c r="C6" s="59">
        <f t="shared" si="9"/>
        <v>300</v>
      </c>
      <c r="D6" s="59">
        <f t="shared" si="2"/>
        <v>360</v>
      </c>
      <c r="E6" s="64">
        <f t="shared" si="3"/>
        <v>7000000</v>
      </c>
      <c r="F6" s="65">
        <f t="shared" si="4"/>
        <v>28000</v>
      </c>
      <c r="G6" s="61">
        <f t="shared" si="5"/>
        <v>23333</v>
      </c>
      <c r="H6" s="61">
        <f t="shared" si="6"/>
        <v>19444</v>
      </c>
      <c r="I6" s="59" t="e">
        <f>#REF!</f>
        <v>#REF!</v>
      </c>
      <c r="J6" s="59">
        <f t="shared" si="7"/>
        <v>0</v>
      </c>
      <c r="O6">
        <v>0</v>
      </c>
      <c r="P6">
        <v>300</v>
      </c>
      <c r="Q6">
        <f t="shared" si="8"/>
        <v>250</v>
      </c>
      <c r="R6" s="62">
        <v>7000000</v>
      </c>
      <c r="S6" s="63"/>
      <c r="T6" s="63"/>
    </row>
    <row r="7" spans="1:20" x14ac:dyDescent="0.25">
      <c r="A7" s="59">
        <f t="shared" si="0"/>
        <v>0</v>
      </c>
      <c r="B7" s="59">
        <f t="shared" si="1"/>
        <v>120</v>
      </c>
      <c r="C7" s="59">
        <f t="shared" si="9"/>
        <v>144</v>
      </c>
      <c r="D7" s="59">
        <f t="shared" si="2"/>
        <v>172.79999999999998</v>
      </c>
      <c r="E7" s="64">
        <f t="shared" si="3"/>
        <v>1500000</v>
      </c>
      <c r="F7" s="61">
        <f t="shared" si="4"/>
        <v>12500</v>
      </c>
      <c r="G7" s="61">
        <f t="shared" si="5"/>
        <v>10417</v>
      </c>
      <c r="H7" s="61">
        <f t="shared" si="6"/>
        <v>8681</v>
      </c>
      <c r="I7" s="59" t="e">
        <f>#REF!</f>
        <v>#REF!</v>
      </c>
      <c r="J7" s="59" t="str">
        <f t="shared" si="7"/>
        <v>27.05.24</v>
      </c>
      <c r="O7">
        <v>0</v>
      </c>
      <c r="P7">
        <f t="shared" si="8"/>
        <v>0</v>
      </c>
      <c r="Q7">
        <v>120</v>
      </c>
      <c r="R7" s="62">
        <v>1500000</v>
      </c>
      <c r="S7" s="63" t="s">
        <v>50</v>
      </c>
      <c r="T7" s="63"/>
    </row>
    <row r="8" spans="1:20" x14ac:dyDescent="0.25">
      <c r="A8" s="59">
        <f t="shared" si="0"/>
        <v>0</v>
      </c>
      <c r="B8" s="59">
        <f t="shared" si="1"/>
        <v>175.5429</v>
      </c>
      <c r="C8" s="59">
        <f t="shared" si="9"/>
        <v>210.65147999999999</v>
      </c>
      <c r="D8" s="59">
        <f t="shared" si="2"/>
        <v>252.78177599999998</v>
      </c>
      <c r="E8" s="64">
        <f t="shared" si="3"/>
        <v>2750000</v>
      </c>
      <c r="F8" s="65">
        <f t="shared" si="4"/>
        <v>15666</v>
      </c>
      <c r="G8" s="61">
        <f t="shared" si="5"/>
        <v>13055</v>
      </c>
      <c r="H8" s="61">
        <f t="shared" si="6"/>
        <v>10879</v>
      </c>
      <c r="I8" s="59" t="e">
        <f>#REF!</f>
        <v>#REF!</v>
      </c>
      <c r="J8" s="59" t="str">
        <f t="shared" si="7"/>
        <v>10.05.24</v>
      </c>
      <c r="O8">
        <v>0</v>
      </c>
      <c r="P8">
        <f>19.57*10.764</f>
        <v>210.65147999999999</v>
      </c>
      <c r="Q8">
        <f t="shared" si="8"/>
        <v>175.5429</v>
      </c>
      <c r="R8" s="62">
        <v>2750000</v>
      </c>
      <c r="S8" s="63" t="s">
        <v>51</v>
      </c>
      <c r="T8" s="63"/>
    </row>
    <row r="9" spans="1:20" x14ac:dyDescent="0.25">
      <c r="A9" s="59">
        <f t="shared" si="0"/>
        <v>0</v>
      </c>
      <c r="B9" s="59">
        <f t="shared" si="1"/>
        <v>240</v>
      </c>
      <c r="C9" s="59">
        <f t="shared" si="9"/>
        <v>288</v>
      </c>
      <c r="D9" s="59">
        <f t="shared" si="2"/>
        <v>345.59999999999997</v>
      </c>
      <c r="E9" s="64">
        <f t="shared" si="3"/>
        <v>2000000</v>
      </c>
      <c r="F9" s="61">
        <f t="shared" si="4"/>
        <v>8333</v>
      </c>
      <c r="G9" s="61">
        <f t="shared" si="5"/>
        <v>6944</v>
      </c>
      <c r="H9" s="61">
        <f t="shared" si="6"/>
        <v>5787</v>
      </c>
      <c r="I9" s="59" t="e">
        <f>#REF!</f>
        <v>#REF!</v>
      </c>
      <c r="J9" s="59" t="str">
        <f t="shared" si="7"/>
        <v>03.05.24</v>
      </c>
      <c r="O9">
        <v>0</v>
      </c>
      <c r="P9">
        <f t="shared" si="8"/>
        <v>0</v>
      </c>
      <c r="Q9">
        <v>240</v>
      </c>
      <c r="R9" s="62">
        <v>2000000</v>
      </c>
      <c r="S9" s="63" t="s">
        <v>52</v>
      </c>
      <c r="T9" s="63"/>
    </row>
    <row r="10" spans="1:20" x14ac:dyDescent="0.25">
      <c r="A10" s="59">
        <f t="shared" si="0"/>
        <v>0</v>
      </c>
      <c r="B10" s="59">
        <f t="shared" si="1"/>
        <v>134.99850000000001</v>
      </c>
      <c r="C10" s="59">
        <f t="shared" si="9"/>
        <v>161.9982</v>
      </c>
      <c r="D10" s="59">
        <f t="shared" si="2"/>
        <v>194.39784</v>
      </c>
      <c r="E10" s="64">
        <f t="shared" si="3"/>
        <v>1800000</v>
      </c>
      <c r="F10" s="61">
        <f t="shared" si="4"/>
        <v>13333</v>
      </c>
      <c r="G10" s="61">
        <f t="shared" si="5"/>
        <v>11111</v>
      </c>
      <c r="H10" s="61">
        <f t="shared" si="6"/>
        <v>9259</v>
      </c>
      <c r="I10" s="59" t="e">
        <f>#REF!</f>
        <v>#REF!</v>
      </c>
      <c r="J10" s="59" t="str">
        <f t="shared" si="7"/>
        <v>19.03.24</v>
      </c>
      <c r="O10">
        <v>0</v>
      </c>
      <c r="P10">
        <f>15.05*10.764</f>
        <v>161.9982</v>
      </c>
      <c r="Q10">
        <f t="shared" si="8"/>
        <v>134.99850000000001</v>
      </c>
      <c r="R10" s="62">
        <v>1800000</v>
      </c>
      <c r="S10" s="63" t="s">
        <v>53</v>
      </c>
      <c r="T10" s="63"/>
    </row>
    <row r="11" spans="1:20" x14ac:dyDescent="0.25">
      <c r="A11" s="59">
        <f t="shared" si="0"/>
        <v>0</v>
      </c>
      <c r="B11" s="59">
        <f t="shared" si="1"/>
        <v>0</v>
      </c>
      <c r="C11" s="59">
        <f t="shared" si="9"/>
        <v>0</v>
      </c>
      <c r="D11" s="59">
        <f t="shared" si="2"/>
        <v>0</v>
      </c>
      <c r="E11" s="64">
        <f t="shared" si="3"/>
        <v>0</v>
      </c>
      <c r="F11" s="61" t="e">
        <f t="shared" si="4"/>
        <v>#DIV/0!</v>
      </c>
      <c r="G11" s="61" t="e">
        <f t="shared" si="5"/>
        <v>#DIV/0!</v>
      </c>
      <c r="H11" s="61" t="e">
        <f t="shared" si="6"/>
        <v>#DIV/0!</v>
      </c>
      <c r="I11" s="59" t="e">
        <f>#REF!</f>
        <v>#REF!</v>
      </c>
      <c r="J11" s="59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62">
        <v>0</v>
      </c>
      <c r="S11" s="63"/>
      <c r="T11" s="63"/>
    </row>
    <row r="12" spans="1:20" x14ac:dyDescent="0.25">
      <c r="A12" s="59">
        <f t="shared" si="0"/>
        <v>0</v>
      </c>
      <c r="B12" s="59">
        <f t="shared" si="1"/>
        <v>0</v>
      </c>
      <c r="C12" s="59">
        <f t="shared" si="9"/>
        <v>0</v>
      </c>
      <c r="D12" s="59">
        <f t="shared" si="2"/>
        <v>0</v>
      </c>
      <c r="E12" s="64">
        <f t="shared" si="3"/>
        <v>0</v>
      </c>
      <c r="F12" s="61" t="e">
        <f t="shared" si="4"/>
        <v>#DIV/0!</v>
      </c>
      <c r="G12" s="61" t="e">
        <f t="shared" si="5"/>
        <v>#DIV/0!</v>
      </c>
      <c r="H12" s="61" t="e">
        <f t="shared" si="6"/>
        <v>#DIV/0!</v>
      </c>
      <c r="I12" s="59" t="e">
        <f>#REF!</f>
        <v>#REF!</v>
      </c>
      <c r="J12" s="59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62">
        <v>0</v>
      </c>
      <c r="S12" s="63"/>
      <c r="T12" s="63"/>
    </row>
    <row r="13" spans="1:20" x14ac:dyDescent="0.25">
      <c r="A13" s="59">
        <f t="shared" si="0"/>
        <v>0</v>
      </c>
      <c r="B13" s="59">
        <f t="shared" si="1"/>
        <v>0</v>
      </c>
      <c r="C13" s="59">
        <f t="shared" si="9"/>
        <v>0</v>
      </c>
      <c r="D13" s="59">
        <f t="shared" si="2"/>
        <v>0</v>
      </c>
      <c r="E13" s="64">
        <f t="shared" si="3"/>
        <v>0</v>
      </c>
      <c r="F13" s="61" t="e">
        <f t="shared" si="4"/>
        <v>#DIV/0!</v>
      </c>
      <c r="G13" s="61" t="e">
        <f t="shared" si="5"/>
        <v>#DIV/0!</v>
      </c>
      <c r="H13" s="61" t="e">
        <f t="shared" si="6"/>
        <v>#DIV/0!</v>
      </c>
      <c r="I13" s="59" t="e">
        <f>#REF!</f>
        <v>#REF!</v>
      </c>
      <c r="J13" s="59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62">
        <v>0</v>
      </c>
      <c r="S13" s="63"/>
      <c r="T13" s="63"/>
    </row>
    <row r="14" spans="1:20" x14ac:dyDescent="0.25">
      <c r="A14" s="59">
        <f t="shared" si="0"/>
        <v>0</v>
      </c>
      <c r="B14" s="59">
        <f t="shared" si="1"/>
        <v>0</v>
      </c>
      <c r="C14" s="59">
        <f t="shared" si="9"/>
        <v>0</v>
      </c>
      <c r="D14" s="59">
        <f t="shared" si="2"/>
        <v>0</v>
      </c>
      <c r="E14" s="64">
        <f t="shared" si="3"/>
        <v>0</v>
      </c>
      <c r="F14" s="61" t="e">
        <f t="shared" si="4"/>
        <v>#DIV/0!</v>
      </c>
      <c r="G14" s="61" t="e">
        <f t="shared" si="5"/>
        <v>#DIV/0!</v>
      </c>
      <c r="H14" s="61" t="e">
        <f t="shared" si="6"/>
        <v>#DIV/0!</v>
      </c>
      <c r="I14" s="59" t="e">
        <f>#REF!</f>
        <v>#REF!</v>
      </c>
      <c r="J14" s="59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62">
        <v>0</v>
      </c>
      <c r="S14" s="63"/>
      <c r="T14" s="63"/>
    </row>
    <row r="15" spans="1:20" x14ac:dyDescent="0.25">
      <c r="A15" s="59">
        <f t="shared" si="0"/>
        <v>0</v>
      </c>
      <c r="B15" s="59">
        <f t="shared" si="1"/>
        <v>0</v>
      </c>
      <c r="C15" s="59">
        <f t="shared" si="9"/>
        <v>0</v>
      </c>
      <c r="D15" s="59">
        <f t="shared" si="2"/>
        <v>0</v>
      </c>
      <c r="E15" s="60">
        <f t="shared" si="3"/>
        <v>0</v>
      </c>
      <c r="F15" s="61" t="e">
        <f t="shared" si="4"/>
        <v>#DIV/0!</v>
      </c>
      <c r="G15" s="59" t="e">
        <f t="shared" si="5"/>
        <v>#DIV/0!</v>
      </c>
      <c r="H15" s="59" t="e">
        <f t="shared" si="6"/>
        <v>#DIV/0!</v>
      </c>
      <c r="I15" s="59" t="e">
        <f>#REF!</f>
        <v>#REF!</v>
      </c>
      <c r="J15" s="59">
        <f t="shared" si="7"/>
        <v>0</v>
      </c>
      <c r="O15">
        <v>0</v>
      </c>
      <c r="P15">
        <f t="shared" si="8"/>
        <v>0</v>
      </c>
      <c r="Q15">
        <f t="shared" si="8"/>
        <v>0</v>
      </c>
      <c r="R15" s="62">
        <v>0</v>
      </c>
      <c r="S15" s="63"/>
      <c r="T15" s="63"/>
    </row>
    <row r="17" spans="3:24" x14ac:dyDescent="0.25">
      <c r="G17" t="s">
        <v>54</v>
      </c>
    </row>
    <row r="19" spans="3:24" x14ac:dyDescent="0.25">
      <c r="D19" t="s">
        <v>55</v>
      </c>
      <c r="F19" s="66">
        <f>H19*1.2</f>
        <v>591.6</v>
      </c>
      <c r="G19" t="s">
        <v>56</v>
      </c>
      <c r="H19">
        <v>493</v>
      </c>
    </row>
    <row r="20" spans="3:24" x14ac:dyDescent="0.25">
      <c r="C20" t="s">
        <v>57</v>
      </c>
      <c r="D20">
        <f>H19*1.2</f>
        <v>591.6</v>
      </c>
      <c r="G20" t="s">
        <v>58</v>
      </c>
      <c r="H20">
        <v>16600</v>
      </c>
    </row>
    <row r="21" spans="3:24" x14ac:dyDescent="0.25">
      <c r="C21" t="s">
        <v>59</v>
      </c>
      <c r="D21">
        <v>7360</v>
      </c>
      <c r="G21" t="s">
        <v>60</v>
      </c>
      <c r="H21">
        <f>H20*H19</f>
        <v>8183800</v>
      </c>
      <c r="V21" t="s">
        <v>61</v>
      </c>
    </row>
    <row r="22" spans="3:24" x14ac:dyDescent="0.25">
      <c r="C22" t="s">
        <v>62</v>
      </c>
      <c r="D22">
        <f>D21*D20</f>
        <v>4354176</v>
      </c>
      <c r="G22" s="2"/>
      <c r="H22" s="2"/>
    </row>
    <row r="24" spans="3:24" x14ac:dyDescent="0.25">
      <c r="P24" s="67"/>
      <c r="Q24" s="67"/>
      <c r="R24" s="68"/>
      <c r="T24" s="67"/>
      <c r="U24" s="67"/>
      <c r="V24" s="67"/>
      <c r="W24" s="67"/>
      <c r="X24" s="67"/>
    </row>
    <row r="25" spans="3:24" x14ac:dyDescent="0.25">
      <c r="G25" t="s">
        <v>63</v>
      </c>
      <c r="P25" s="67"/>
      <c r="Q25" s="69"/>
      <c r="R25" s="69"/>
      <c r="T25" s="69"/>
      <c r="U25" s="69"/>
      <c r="V25" s="67"/>
      <c r="W25" s="67"/>
      <c r="X25" s="67"/>
    </row>
    <row r="26" spans="3:24" x14ac:dyDescent="0.25">
      <c r="P26" s="67"/>
      <c r="Q26" s="67"/>
      <c r="R26" s="67"/>
      <c r="T26" s="67"/>
      <c r="U26" s="67"/>
      <c r="V26" s="67"/>
      <c r="W26" s="67"/>
      <c r="X26" s="67"/>
    </row>
    <row r="27" spans="3:24" x14ac:dyDescent="0.25">
      <c r="P27" s="67"/>
      <c r="Q27" s="67"/>
      <c r="R27" s="67"/>
      <c r="T27" s="67"/>
      <c r="U27" s="67"/>
      <c r="V27" s="67"/>
      <c r="W27" s="67"/>
      <c r="X27" s="67"/>
    </row>
    <row r="28" spans="3:24" x14ac:dyDescent="0.25">
      <c r="F28" s="66" t="s">
        <v>64</v>
      </c>
      <c r="P28" s="67"/>
      <c r="Q28" s="67"/>
      <c r="R28" s="70"/>
      <c r="T28" s="70"/>
      <c r="U28" s="70"/>
      <c r="V28" s="67"/>
      <c r="W28" s="67"/>
      <c r="X28" s="67"/>
    </row>
    <row r="29" spans="3:24" x14ac:dyDescent="0.25">
      <c r="F29" s="66">
        <f>13.93*34.9</f>
        <v>486.15699999999998</v>
      </c>
      <c r="P29" s="67"/>
      <c r="Q29" s="67"/>
      <c r="R29" s="67"/>
      <c r="T29" s="67"/>
      <c r="U29" s="67"/>
      <c r="V29" s="67"/>
      <c r="W29" s="67"/>
      <c r="X29" s="67"/>
    </row>
    <row r="30" spans="3:24" x14ac:dyDescent="0.25">
      <c r="F30" s="66" t="s">
        <v>65</v>
      </c>
      <c r="P30" s="67"/>
      <c r="Q30" s="67"/>
      <c r="R30" s="67"/>
      <c r="T30" s="67"/>
      <c r="U30" s="67"/>
      <c r="V30" s="67"/>
      <c r="W30" s="67"/>
      <c r="X30" s="67"/>
    </row>
    <row r="31" spans="3:24" x14ac:dyDescent="0.25">
      <c r="F31" s="66">
        <f>4.43*13.93</f>
        <v>61.709899999999998</v>
      </c>
      <c r="P31" s="67"/>
      <c r="Q31" s="67"/>
      <c r="R31" s="67"/>
      <c r="T31" s="67"/>
      <c r="U31" s="67"/>
      <c r="V31" s="67"/>
      <c r="W31" s="67"/>
      <c r="X31" s="67"/>
    </row>
    <row r="32" spans="3:24" x14ac:dyDescent="0.25">
      <c r="H32" t="s">
        <v>66</v>
      </c>
      <c r="P32" s="67"/>
      <c r="Q32" s="67"/>
      <c r="R32" s="67"/>
      <c r="S32" s="2"/>
      <c r="T32" s="67"/>
      <c r="U32" s="67"/>
      <c r="V32" s="67"/>
      <c r="W32" s="67"/>
      <c r="X32" s="67"/>
    </row>
    <row r="33" spans="8:24" x14ac:dyDescent="0.25">
      <c r="H33" t="s">
        <v>67</v>
      </c>
      <c r="I33" t="s">
        <v>68</v>
      </c>
      <c r="P33" s="67"/>
      <c r="Q33" s="67"/>
      <c r="R33" s="67"/>
      <c r="S33" s="2"/>
      <c r="T33" s="67"/>
      <c r="U33" s="67"/>
      <c r="V33" s="67"/>
      <c r="W33" s="67"/>
      <c r="X33" s="67"/>
    </row>
    <row r="34" spans="8:24" x14ac:dyDescent="0.25">
      <c r="Q34" s="67"/>
      <c r="R34" s="67"/>
    </row>
    <row r="35" spans="8:24" x14ac:dyDescent="0.25">
      <c r="Q35" s="67"/>
      <c r="R35" s="67"/>
      <c r="T35" s="2"/>
    </row>
    <row r="36" spans="8:24" x14ac:dyDescent="0.25">
      <c r="P36" s="67"/>
      <c r="Q36" s="67"/>
      <c r="R36" s="67"/>
      <c r="S36" s="2"/>
    </row>
    <row r="49" spans="25:25" x14ac:dyDescent="0.25">
      <c r="Y49">
        <f>66500/10.764</f>
        <v>6178.0007432181346</v>
      </c>
    </row>
    <row r="50" spans="25:25" x14ac:dyDescent="0.25">
      <c r="Y50">
        <f>Y49/1.2</f>
        <v>5148.333952681779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RR RAte</vt:lpstr>
      <vt:lpstr>Market Rate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prayush parekh</dc:creator>
  <cp:lastModifiedBy>manoj chalikwar</cp:lastModifiedBy>
  <dcterms:created xsi:type="dcterms:W3CDTF">2021-06-18T06:23:18Z</dcterms:created>
  <dcterms:modified xsi:type="dcterms:W3CDTF">2024-08-17T03:46:42Z</dcterms:modified>
</cp:coreProperties>
</file>