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BINU SURENDRAN\RATE VERIVICATION\June - 2024\"/>
    </mc:Choice>
  </mc:AlternateContent>
  <xr:revisionPtr revIDLastSave="0" documentId="13_ncr:1_{C4472781-DBB5-44DD-98EB-42AE907B179E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2" sheetId="2" r:id="rId2"/>
    <sheet name="Sheet3" sheetId="3" r:id="rId3"/>
    <sheet name="Sheet4" sheetId="4" r:id="rId4"/>
    <sheet name="Sheet5" sheetId="5" r:id="rId5"/>
    <sheet name="Sheet6" sheetId="6" r:id="rId6"/>
  </sheets>
  <calcPr calcId="191029"/>
</workbook>
</file>

<file path=xl/calcChain.xml><?xml version="1.0" encoding="utf-8"?>
<calcChain xmlns="http://schemas.openxmlformats.org/spreadsheetml/2006/main">
  <c r="U12" i="4" l="1"/>
  <c r="T10" i="3"/>
  <c r="M8" i="1"/>
  <c r="M29" i="1"/>
  <c r="M35" i="1" s="1"/>
  <c r="M38" i="1"/>
  <c r="M32" i="1"/>
  <c r="M33" i="1" s="1"/>
  <c r="M34" i="1" s="1"/>
  <c r="M27" i="1"/>
  <c r="M28" i="1" s="1"/>
  <c r="M39" i="1" l="1"/>
  <c r="O39" i="1" s="1"/>
  <c r="Y12" i="6"/>
  <c r="W13" i="5"/>
  <c r="U10" i="4"/>
  <c r="T8" i="3"/>
  <c r="Y11" i="2"/>
  <c r="M17" i="1"/>
  <c r="M11" i="1"/>
  <c r="M12" i="1"/>
  <c r="M13" i="1" s="1"/>
  <c r="M14" i="1" s="1"/>
  <c r="M6" i="1"/>
  <c r="M7" i="1" s="1"/>
  <c r="H3" i="1"/>
  <c r="M42" i="1" l="1"/>
  <c r="M41" i="1"/>
  <c r="M40" i="1"/>
  <c r="M18" i="1"/>
  <c r="M21" i="1" s="1"/>
  <c r="M20" i="1" l="1"/>
  <c r="M19" i="1"/>
</calcChain>
</file>

<file path=xl/sharedStrings.xml><?xml version="1.0" encoding="utf-8"?>
<sst xmlns="http://schemas.openxmlformats.org/spreadsheetml/2006/main" count="47" uniqueCount="31">
  <si>
    <t xml:space="preserve">Terrace </t>
  </si>
  <si>
    <t>Rate Per SQ.FT</t>
  </si>
  <si>
    <t>C.A (as per draft agreement)</t>
  </si>
  <si>
    <t>C.A+ 40% Terrace area</t>
  </si>
  <si>
    <t>Cosmos Format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</si>
  <si>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</si>
  <si>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</si>
  <si>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</si>
  <si>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</si>
  <si>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</si>
  <si>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</si>
  <si>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>Amount of Depreciation</t>
  </si>
  <si>
    <t>Rate</t>
  </si>
  <si>
    <t>Value of the property</t>
  </si>
  <si>
    <t>Depreciated Fair Market Value</t>
  </si>
  <si>
    <t>Realisable</t>
  </si>
  <si>
    <t xml:space="preserve">Distress </t>
  </si>
  <si>
    <t>Rental</t>
  </si>
  <si>
    <t>per sqft on C.A</t>
  </si>
  <si>
    <t>PER Sq.FT on C.A</t>
  </si>
  <si>
    <t xml:space="preserve"> PER SQ.FT ON C.A</t>
  </si>
  <si>
    <t>Per sq.ft on C.A</t>
  </si>
  <si>
    <t>Depreciated  FMV</t>
  </si>
  <si>
    <t xml:space="preserve">Fair Market Value </t>
  </si>
  <si>
    <t>Unit No. 59</t>
  </si>
  <si>
    <t>approx</t>
  </si>
  <si>
    <t xml:space="preserve">61.31 Sq Mt on Ground floor + 120.99 Sq Mt on First Floor. </t>
  </si>
  <si>
    <t xml:space="preserve">Carpet Area (Unit No. 59) Ground </t>
  </si>
  <si>
    <t>Carpet Area (Unit No. 59) First</t>
  </si>
  <si>
    <t xml:space="preserve">{(100-10) x10}/60 </t>
  </si>
  <si>
    <t>as per draft agreement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</si>
</sst>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-* #,##0.00_-;\-* #,##0.00_-;_-* &quot;-&quot;??_-;_-@_-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 Narrow"/>
      <family val="2"/>
    </font>
    <font>
      <sz val="11"/>
      <name val="Calibri"/>
      <family val="2"/>
      <scheme val="minor"/>
    </font>
    <font>
      <b/>
      <sz val="11"/>
      <color theme="1"/>
      <name val="Arial Narrow"/>
      <family val="2"/>
    </font>
    <font>
      <b/>
      <sz val="11"/>
      <color rgb="FFFF0000"/>
      <name val="Arial Narrow"/>
      <family val="2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theme="1"/>
      <name val="Bookman Old Style"/>
      <family val="1"/>
    </font>
  </fonts>
  <fills count="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39">
    <xf numFmtId="0" fontId="0" fillId="0" borderId="0" xfId="0"/>
    <xf numFmtId="2" fontId="0" fillId="0" borderId="0" xfId="0" applyNumberFormat="1"/>
    <xf numFmtId="0" fontId="2" fillId="0" borderId="0" xfId="0" applyFont="1" applyAlignment="1">
      <alignment vertical="center"/>
    </xf>
    <xf numFmtId="2" fontId="2" fillId="0" borderId="0" xfId="0" applyNumberFormat="1" applyFont="1" applyAlignment="1">
      <alignment vertical="center"/>
    </xf>
    <xf numFmtId="2" fontId="2" fillId="0" borderId="0" xfId="0" applyNumberFormat="1" applyFont="1" applyAlignment="1">
      <alignment vertical="center" wrapText="1"/>
    </xf>
    <xf numFmtId="2" fontId="2" fillId="0" borderId="0" xfId="0" applyNumberFormat="1" applyFont="1" applyAlignment="1">
      <alignment horizontal="right" vertical="center"/>
    </xf>
    <xf numFmtId="2" fontId="2" fillId="0" borderId="0" xfId="0" applyNumberFormat="1" applyFont="1" applyAlignment="1">
      <alignment horizontal="center" vertical="center" wrapText="1"/>
    </xf>
    <xf numFmtId="43" fontId="1" fillId="0" borderId="0" xfId="1" applyFont="1"/>
    <xf numFmtId="0" fontId="4" fillId="0" borderId="1" xfId="1" applyNumberFormat="1" applyFont="1" applyFill="1" applyBorder="1"/>
    <xf numFmtId="0" fontId="4" fillId="0" borderId="1" xfId="0" applyFont="1" applyBorder="1"/>
    <xf numFmtId="0" fontId="5" fillId="0" borderId="0" xfId="0" applyFont="1"/>
    <xf numFmtId="0" fontId="6" fillId="0" borderId="1" xfId="1" applyNumberFormat="1" applyFont="1" applyFill="1" applyBorder="1" applyAlignment="1">
      <alignment wrapText="1"/>
    </xf>
    <xf numFmtId="0" fontId="0" fillId="0" borderId="1" xfId="0" applyFont="1" applyBorder="1"/>
    <xf numFmtId="0" fontId="6" fillId="0" borderId="1" xfId="1" applyNumberFormat="1" applyFont="1" applyFill="1" applyBorder="1"/>
    <xf numFmtId="43" fontId="0" fillId="0" borderId="1" xfId="0" applyNumberFormat="1" applyFont="1" applyBorder="1"/>
    <xf numFmtId="0" fontId="4" fillId="0" borderId="1" xfId="1" applyNumberFormat="1" applyFont="1" applyBorder="1"/>
    <xf numFmtId="10" fontId="4" fillId="0" borderId="1" xfId="1" applyNumberFormat="1" applyFont="1" applyBorder="1"/>
    <xf numFmtId="43" fontId="4" fillId="0" borderId="1" xfId="0" applyNumberFormat="1" applyFont="1" applyBorder="1"/>
    <xf numFmtId="0" fontId="6" fillId="2" borderId="1" xfId="0" applyFont="1" applyFill="1" applyBorder="1"/>
    <xf numFmtId="43" fontId="2" fillId="2" borderId="1" xfId="0" applyNumberFormat="1" applyFont="1" applyFill="1" applyBorder="1"/>
    <xf numFmtId="164" fontId="5" fillId="0" borderId="0" xfId="0" applyNumberFormat="1" applyFont="1"/>
    <xf numFmtId="43" fontId="6" fillId="2" borderId="1" xfId="0" applyNumberFormat="1" applyFont="1" applyFill="1" applyBorder="1"/>
    <xf numFmtId="43" fontId="7" fillId="0" borderId="1" xfId="0" applyNumberFormat="1" applyFont="1" applyBorder="1"/>
    <xf numFmtId="0" fontId="8" fillId="0" borderId="0" xfId="0" applyFont="1" applyBorder="1"/>
    <xf numFmtId="0" fontId="9" fillId="0" borderId="0" xfId="0" applyFont="1" applyBorder="1"/>
    <xf numFmtId="2" fontId="2" fillId="0" borderId="0" xfId="0" applyNumberFormat="1" applyFont="1"/>
    <xf numFmtId="2" fontId="2" fillId="0" borderId="0" xfId="0" applyNumberFormat="1" applyFont="1" applyAlignment="1">
      <alignment horizontal="center"/>
    </xf>
    <xf numFmtId="0" fontId="3" fillId="0" borderId="0" xfId="0" applyFont="1"/>
    <xf numFmtId="2" fontId="3" fillId="0" borderId="0" xfId="0" applyNumberFormat="1" applyFont="1"/>
    <xf numFmtId="0" fontId="0" fillId="0" borderId="0" xfId="0" applyBorder="1"/>
    <xf numFmtId="2" fontId="0" fillId="0" borderId="0" xfId="0" applyNumberFormat="1" applyBorder="1"/>
    <xf numFmtId="43" fontId="1" fillId="0" borderId="0" xfId="1" applyFont="1" applyBorder="1"/>
    <xf numFmtId="2" fontId="2" fillId="0" borderId="0" xfId="0" applyNumberFormat="1" applyFont="1" applyBorder="1"/>
    <xf numFmtId="0" fontId="2" fillId="0" borderId="0" xfId="0" applyFont="1" applyBorder="1"/>
    <xf numFmtId="43" fontId="2" fillId="0" borderId="0" xfId="1" applyFont="1" applyBorder="1"/>
    <xf numFmtId="2" fontId="2" fillId="0" borderId="0" xfId="0" applyNumberFormat="1" applyFont="1" applyBorder="1" applyAlignment="1">
      <alignment horizontal="right"/>
    </xf>
    <xf numFmtId="0" fontId="10" fillId="0" borderId="0" xfId="0" applyFont="1" applyAlignment="1">
      <alignment horizontal="justify" vertical="center"/>
    </xf>
    <xf numFmtId="0" fontId="7" fillId="0" borderId="1" xfId="1" applyNumberFormat="1" applyFont="1" applyFill="1" applyBorder="1" applyAlignment="1">
      <alignment wrapText="1"/>
    </xf>
    <xf numFmtId="43" fontId="0" fillId="0" borderId="0" xfId="0" applyNumberForma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22</xdr:col>
      <xdr:colOff>561975</xdr:colOff>
      <xdr:row>44</xdr:row>
      <xdr:rowOff>123825</xdr:rowOff>
    </xdr:to>
    <xdr:pic>
      <xdr:nvPicPr>
        <xdr:cNvPr id="2117" name="Picture 1">
          <a:extLst>
            <a:ext uri="{FF2B5EF4-FFF2-40B4-BE49-F238E27FC236}">
              <a16:creationId xmlns:a16="http://schemas.microsoft.com/office/drawing/2014/main" id="{AC594DF5-FE02-4931-BC07-0A74C6F47D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1000"/>
          <a:ext cx="13363575" cy="812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17</xdr:col>
      <xdr:colOff>523875</xdr:colOff>
      <xdr:row>33</xdr:row>
      <xdr:rowOff>95250</xdr:rowOff>
    </xdr:to>
    <xdr:pic>
      <xdr:nvPicPr>
        <xdr:cNvPr id="3141" name="Picture 1">
          <a:extLst>
            <a:ext uri="{FF2B5EF4-FFF2-40B4-BE49-F238E27FC236}">
              <a16:creationId xmlns:a16="http://schemas.microsoft.com/office/drawing/2014/main" id="{36661175-02C7-4340-AEAD-826AAF229F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1000"/>
          <a:ext cx="10277475" cy="600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18</xdr:col>
      <xdr:colOff>361950</xdr:colOff>
      <xdr:row>35</xdr:row>
      <xdr:rowOff>133350</xdr:rowOff>
    </xdr:to>
    <xdr:pic>
      <xdr:nvPicPr>
        <xdr:cNvPr id="4165" name="Picture 1">
          <a:extLst>
            <a:ext uri="{FF2B5EF4-FFF2-40B4-BE49-F238E27FC236}">
              <a16:creationId xmlns:a16="http://schemas.microsoft.com/office/drawing/2014/main" id="{3F4E698F-B541-4662-9843-24C110E72B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0500"/>
          <a:ext cx="10725150" cy="6610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571500</xdr:colOff>
      <xdr:row>41</xdr:row>
      <xdr:rowOff>171450</xdr:rowOff>
    </xdr:to>
    <xdr:pic>
      <xdr:nvPicPr>
        <xdr:cNvPr id="5189" name="Picture 1">
          <a:extLst>
            <a:ext uri="{FF2B5EF4-FFF2-40B4-BE49-F238E27FC236}">
              <a16:creationId xmlns:a16="http://schemas.microsoft.com/office/drawing/2014/main" id="{4CF53279-E0C8-41FA-964A-FFB7C86008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763500" cy="798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504825</xdr:colOff>
      <xdr:row>43</xdr:row>
      <xdr:rowOff>57150</xdr:rowOff>
    </xdr:to>
    <xdr:pic>
      <xdr:nvPicPr>
        <xdr:cNvPr id="6213" name="Picture 1">
          <a:extLst>
            <a:ext uri="{FF2B5EF4-FFF2-40B4-BE49-F238E27FC236}">
              <a16:creationId xmlns:a16="http://schemas.microsoft.com/office/drawing/2014/main" id="{E0B15930-032C-497F-BFE2-359C35B299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916025" cy="824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R42"/>
  <sheetViews>
    <sheetView tabSelected="1" topLeftCell="A16" workbookViewId="0">
      <selection activeCell="P34" sqref="P34"/>
    </sheetView>
  </sheetViews>
  <sheetFormatPr defaultRowHeight="15" x14ac:dyDescent="0.25"/>
  <cols>
    <col min="1" max="1" width="3.7109375" customWidth="1"/>
    <col min="2" max="2" width="16.140625" customWidth="1"/>
    <col min="3" max="3" width="14.5703125" style="1" customWidth="1"/>
    <col min="4" max="4" width="11" style="1" customWidth="1"/>
    <col min="5" max="5" width="13.5703125" style="1" customWidth="1"/>
    <col min="6" max="6" width="12.140625" customWidth="1"/>
    <col min="7" max="7" width="5.28515625" customWidth="1"/>
    <col min="8" max="8" width="19.85546875" style="1" customWidth="1"/>
    <col min="9" max="9" width="17.5703125" customWidth="1"/>
    <col min="12" max="12" width="22.7109375" customWidth="1"/>
    <col min="13" max="13" width="17.85546875" customWidth="1"/>
    <col min="14" max="14" width="13.85546875" customWidth="1"/>
    <col min="15" max="15" width="21.85546875" customWidth="1"/>
    <col min="16" max="16" width="24.5703125" customWidth="1"/>
  </cols>
  <sheetData>
    <row r="1" spans="2:18" ht="28.5" customHeight="1" x14ac:dyDescent="0.25">
      <c r="N1" s="29"/>
      <c r="O1" s="29"/>
      <c r="P1" s="29"/>
      <c r="Q1" s="29"/>
      <c r="R1" s="29"/>
    </row>
    <row r="2" spans="2:18" ht="63" x14ac:dyDescent="0.25">
      <c r="B2" s="2"/>
      <c r="C2" s="6" t="s">
        <v>2</v>
      </c>
      <c r="D2" s="3" t="s">
        <v>0</v>
      </c>
      <c r="E2" s="4" t="s">
        <v>3</v>
      </c>
      <c r="F2" s="2" t="s">
        <v>1</v>
      </c>
      <c r="G2" s="2"/>
      <c r="H2" s="5" t="s">
        <v>23</v>
      </c>
      <c r="I2" s="5" t="s">
        <v>22</v>
      </c>
      <c r="O2" t="s">
        <v>30</v>
      </c>
      <c r="P2" s="36" t="s">
        <v>26</v>
      </c>
    </row>
    <row r="3" spans="2:18" ht="21" customHeight="1" x14ac:dyDescent="0.3">
      <c r="B3" t="s">
        <v>24</v>
      </c>
      <c r="H3" s="7">
        <f>E3*F3</f>
        <v>0</v>
      </c>
      <c r="I3" s="7"/>
      <c r="L3" s="8" t="s">
        <v>4</v>
      </c>
      <c r="M3" s="9"/>
      <c r="N3" s="10"/>
    </row>
    <row r="4" spans="2:18" ht="16.5" x14ac:dyDescent="0.3">
      <c r="H4" s="7"/>
      <c r="I4" s="7"/>
      <c r="L4" s="8" t="s">
        <v>5</v>
      </c>
      <c r="M4" s="9">
        <v>2024</v>
      </c>
      <c r="N4" s="10"/>
    </row>
    <row r="5" spans="2:18" ht="21" customHeight="1" x14ac:dyDescent="0.3">
      <c r="B5" s="29"/>
      <c r="C5" s="30"/>
      <c r="D5" s="30"/>
      <c r="E5" s="30"/>
      <c r="F5" s="29"/>
      <c r="G5" s="29"/>
      <c r="H5" s="31"/>
      <c r="I5" s="31"/>
      <c r="J5" s="29"/>
      <c r="L5" s="11" t="s">
        <v>6</v>
      </c>
      <c r="M5" s="12">
        <v>2014</v>
      </c>
      <c r="N5" s="10" t="s">
        <v>25</v>
      </c>
    </row>
    <row r="6" spans="2:18" ht="16.5" x14ac:dyDescent="0.3">
      <c r="B6" s="29"/>
      <c r="C6" s="30"/>
      <c r="D6" s="30"/>
      <c r="E6" s="30"/>
      <c r="F6" s="29"/>
      <c r="G6" s="29"/>
      <c r="H6" s="31"/>
      <c r="I6" s="31"/>
      <c r="J6" s="29"/>
      <c r="L6" s="13" t="s">
        <v>7</v>
      </c>
      <c r="M6" s="12">
        <f>M4-M5</f>
        <v>10</v>
      </c>
      <c r="N6" s="10"/>
    </row>
    <row r="7" spans="2:18" ht="16.5" x14ac:dyDescent="0.3">
      <c r="B7" s="29"/>
      <c r="C7" s="30"/>
      <c r="D7" s="30"/>
      <c r="E7" s="30"/>
      <c r="F7" s="29"/>
      <c r="G7" s="29"/>
      <c r="H7" s="31"/>
      <c r="I7" s="31"/>
      <c r="J7" s="29"/>
      <c r="L7" s="9"/>
      <c r="M7" s="12">
        <f>M6-60</f>
        <v>-50</v>
      </c>
      <c r="N7" s="10"/>
    </row>
    <row r="8" spans="2:18" ht="19.5" customHeight="1" x14ac:dyDescent="0.3">
      <c r="B8" s="29"/>
      <c r="C8" s="30"/>
      <c r="D8" s="30"/>
      <c r="E8" s="30"/>
      <c r="F8" s="29"/>
      <c r="G8" s="29"/>
      <c r="H8" s="31"/>
      <c r="I8" s="31"/>
      <c r="J8" s="29"/>
      <c r="L8" s="9" t="s">
        <v>8</v>
      </c>
      <c r="M8" s="14">
        <f>792*2200</f>
        <v>1742400</v>
      </c>
      <c r="N8" s="10"/>
    </row>
    <row r="9" spans="2:18" ht="18" customHeight="1" x14ac:dyDescent="0.3">
      <c r="B9" s="35"/>
      <c r="C9" s="35"/>
      <c r="D9" s="35"/>
      <c r="E9" s="32"/>
      <c r="F9" s="33"/>
      <c r="G9" s="33"/>
      <c r="H9" s="34"/>
      <c r="I9" s="34"/>
      <c r="J9" s="29"/>
      <c r="L9" s="9" t="s">
        <v>9</v>
      </c>
      <c r="M9" s="12"/>
      <c r="N9" s="10"/>
    </row>
    <row r="10" spans="2:18" ht="16.5" x14ac:dyDescent="0.3">
      <c r="L10" s="9"/>
      <c r="M10" s="12"/>
      <c r="N10" s="10"/>
    </row>
    <row r="11" spans="2:18" ht="16.5" x14ac:dyDescent="0.3">
      <c r="L11" s="9" t="s">
        <v>10</v>
      </c>
      <c r="M11" s="15">
        <f>100-10</f>
        <v>90</v>
      </c>
      <c r="N11" s="10"/>
    </row>
    <row r="12" spans="2:18" ht="16.5" x14ac:dyDescent="0.3">
      <c r="L12" s="8" t="s">
        <v>29</v>
      </c>
      <c r="M12" s="12">
        <f>M11*10/60</f>
        <v>15</v>
      </c>
      <c r="N12" s="10"/>
    </row>
    <row r="13" spans="2:18" ht="16.5" x14ac:dyDescent="0.3">
      <c r="C13" s="25"/>
      <c r="L13" s="8"/>
      <c r="M13" s="16">
        <f>M12%</f>
        <v>0.15</v>
      </c>
      <c r="N13" s="10"/>
    </row>
    <row r="14" spans="2:18" ht="16.5" x14ac:dyDescent="0.3">
      <c r="C14" s="26"/>
      <c r="D14" s="26"/>
      <c r="E14" s="26"/>
      <c r="L14" s="8" t="s">
        <v>11</v>
      </c>
      <c r="M14" s="17">
        <f>ROUND((M8*M13),0)</f>
        <v>261360</v>
      </c>
      <c r="N14" s="10"/>
    </row>
    <row r="15" spans="2:18" ht="33" x14ac:dyDescent="0.3">
      <c r="B15" s="27"/>
      <c r="C15" s="28"/>
      <c r="D15" s="28"/>
      <c r="E15" s="28"/>
      <c r="L15" s="37" t="s">
        <v>27</v>
      </c>
      <c r="M15" s="22">
        <v>660</v>
      </c>
      <c r="N15" s="10"/>
    </row>
    <row r="16" spans="2:18" ht="16.5" x14ac:dyDescent="0.3">
      <c r="L16" s="9" t="s">
        <v>12</v>
      </c>
      <c r="M16" s="12">
        <v>11000</v>
      </c>
      <c r="N16" s="10"/>
    </row>
    <row r="17" spans="2:14" x14ac:dyDescent="0.3">
      <c r="L17" s="9" t="s">
        <v>13</v>
      </c>
      <c r="M17" s="14">
        <f>M16*M15</f>
        <v>7260000</v>
      </c>
      <c r="N17" s="10"/>
    </row>
    <row r="18" spans="2:14" ht="16.5" x14ac:dyDescent="0.3">
      <c r="L18" s="18" t="s">
        <v>14</v>
      </c>
      <c r="M18" s="19">
        <f>M17-M14</f>
        <v>6998640</v>
      </c>
      <c r="N18" s="20"/>
    </row>
    <row r="19" spans="2:14" ht="16.5" x14ac:dyDescent="0.3">
      <c r="L19" s="18" t="s">
        <v>15</v>
      </c>
      <c r="M19" s="19">
        <f>M18*0.9</f>
        <v>6298776</v>
      </c>
      <c r="N19" s="10"/>
    </row>
    <row r="20" spans="2:14" ht="16.5" x14ac:dyDescent="0.3">
      <c r="L20" s="18" t="s">
        <v>16</v>
      </c>
      <c r="M20" s="21">
        <f>M18*0.8</f>
        <v>5598912</v>
      </c>
      <c r="N20" s="10"/>
    </row>
    <row r="21" spans="2:14" ht="16.5" x14ac:dyDescent="0.3">
      <c r="B21" s="27"/>
      <c r="L21" s="18" t="s">
        <v>17</v>
      </c>
      <c r="M21" s="19">
        <f>M18*0.03/12</f>
        <v>17496.599999999999</v>
      </c>
      <c r="N21" s="10"/>
    </row>
    <row r="22" spans="2:14" ht="15.75" x14ac:dyDescent="0.25">
      <c r="L22" s="23"/>
      <c r="M22" s="23"/>
      <c r="N22" s="24"/>
    </row>
    <row r="24" spans="2:14" ht="16.5" x14ac:dyDescent="0.3">
      <c r="L24" s="8" t="s">
        <v>4</v>
      </c>
      <c r="M24" s="9"/>
      <c r="N24" s="10"/>
    </row>
    <row r="25" spans="2:14" ht="16.5" x14ac:dyDescent="0.3">
      <c r="L25" s="8" t="s">
        <v>5</v>
      </c>
      <c r="M25" s="9">
        <v>2024</v>
      </c>
      <c r="N25" s="10"/>
    </row>
    <row r="26" spans="2:14" ht="16.5" x14ac:dyDescent="0.3">
      <c r="L26" s="11" t="s">
        <v>6</v>
      </c>
      <c r="M26" s="12">
        <v>2014</v>
      </c>
      <c r="N26" s="10" t="s">
        <v>25</v>
      </c>
    </row>
    <row r="27" spans="2:14" ht="16.5" x14ac:dyDescent="0.3">
      <c r="L27" s="13" t="s">
        <v>7</v>
      </c>
      <c r="M27" s="12">
        <f>M25-M26</f>
        <v>10</v>
      </c>
      <c r="N27" s="10"/>
    </row>
    <row r="28" spans="2:14" ht="16.5" x14ac:dyDescent="0.3">
      <c r="L28" s="9"/>
      <c r="M28" s="12">
        <f>M27-60</f>
        <v>-50</v>
      </c>
      <c r="N28" s="10"/>
    </row>
    <row r="29" spans="2:14" ht="16.5" x14ac:dyDescent="0.3">
      <c r="L29" s="9" t="s">
        <v>8</v>
      </c>
      <c r="M29" s="14">
        <f>1562*2200</f>
        <v>3436400</v>
      </c>
      <c r="N29" s="10"/>
    </row>
    <row r="30" spans="2:14" ht="16.5" x14ac:dyDescent="0.3">
      <c r="L30" s="9" t="s">
        <v>9</v>
      </c>
      <c r="M30" s="12"/>
      <c r="N30" s="10"/>
    </row>
    <row r="31" spans="2:14" ht="16.5" x14ac:dyDescent="0.3">
      <c r="L31" s="9"/>
      <c r="M31" s="12"/>
      <c r="N31" s="10"/>
    </row>
    <row r="32" spans="2:14" ht="16.5" x14ac:dyDescent="0.3">
      <c r="L32" s="9" t="s">
        <v>10</v>
      </c>
      <c r="M32" s="15">
        <f>100-10</f>
        <v>90</v>
      </c>
      <c r="N32" s="10"/>
    </row>
    <row r="33" spans="12:15" ht="16.5" x14ac:dyDescent="0.3">
      <c r="L33" s="8" t="s">
        <v>29</v>
      </c>
      <c r="M33" s="12">
        <f>M32*10/60</f>
        <v>15</v>
      </c>
      <c r="N33" s="10"/>
    </row>
    <row r="34" spans="12:15" ht="16.5" x14ac:dyDescent="0.3">
      <c r="L34" s="8"/>
      <c r="M34" s="16">
        <f>M33%</f>
        <v>0.15</v>
      </c>
      <c r="N34" s="10"/>
    </row>
    <row r="35" spans="12:15" ht="16.5" x14ac:dyDescent="0.3">
      <c r="L35" s="8" t="s">
        <v>11</v>
      </c>
      <c r="M35" s="17">
        <f>ROUND((M29*M34),0)</f>
        <v>515460</v>
      </c>
      <c r="N35" s="10"/>
    </row>
    <row r="36" spans="12:15" ht="33" x14ac:dyDescent="0.3">
      <c r="L36" s="37" t="s">
        <v>28</v>
      </c>
      <c r="M36" s="22">
        <v>1302</v>
      </c>
      <c r="N36" s="10"/>
    </row>
    <row r="37" spans="12:15" ht="16.5" x14ac:dyDescent="0.3">
      <c r="L37" s="9" t="s">
        <v>12</v>
      </c>
      <c r="M37" s="12">
        <v>7300</v>
      </c>
      <c r="N37" s="10"/>
    </row>
    <row r="38" spans="12:15" ht="16.5" x14ac:dyDescent="0.3">
      <c r="L38" s="9" t="s">
        <v>13</v>
      </c>
      <c r="M38" s="14">
        <f>M37*M36</f>
        <v>9504600</v>
      </c>
      <c r="N38" s="10"/>
    </row>
    <row r="39" spans="12:15" ht="16.5" x14ac:dyDescent="0.3">
      <c r="L39" s="18" t="s">
        <v>14</v>
      </c>
      <c r="M39" s="19">
        <f>M38-M35</f>
        <v>8989140</v>
      </c>
      <c r="N39" s="20"/>
      <c r="O39" s="38">
        <f>M18+M39</f>
        <v>15987780</v>
      </c>
    </row>
    <row r="40" spans="12:15" ht="16.5" x14ac:dyDescent="0.3">
      <c r="L40" s="18" t="s">
        <v>15</v>
      </c>
      <c r="M40" s="19">
        <f>M39*0.9</f>
        <v>8090226</v>
      </c>
      <c r="N40" s="10"/>
    </row>
    <row r="41" spans="12:15" ht="16.5" x14ac:dyDescent="0.3">
      <c r="L41" s="18" t="s">
        <v>16</v>
      </c>
      <c r="M41" s="21">
        <f>M39*0.8</f>
        <v>7191312</v>
      </c>
      <c r="N41" s="10"/>
    </row>
    <row r="42" spans="12:15" ht="16.5" x14ac:dyDescent="0.3">
      <c r="L42" s="18" t="s">
        <v>17</v>
      </c>
      <c r="M42" s="19">
        <f>M39*0.03/12</f>
        <v>22472.850000000002</v>
      </c>
      <c r="N42" s="10"/>
    </row>
  </sheetData>
  <mergeCells count="1">
    <mergeCell ref="B9:D9"/>
  </mergeCells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Y11"/>
  <sheetViews>
    <sheetView topLeftCell="A7" workbookViewId="0">
      <selection activeCell="Y11" sqref="Y11"/>
    </sheetView>
  </sheetViews>
  <sheetFormatPr defaultRowHeight="15" x14ac:dyDescent="0.25"/>
  <sheetData>
    <row r="11" spans="25:25" x14ac:dyDescent="0.25">
      <c r="Y11">
        <f>8500000/680</f>
        <v>12500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T8:U10"/>
  <sheetViews>
    <sheetView topLeftCell="A4" workbookViewId="0">
      <selection activeCell="V22" sqref="V22"/>
    </sheetView>
  </sheetViews>
  <sheetFormatPr defaultRowHeight="15" x14ac:dyDescent="0.25"/>
  <sheetData>
    <row r="8" spans="20:21" x14ac:dyDescent="0.25">
      <c r="T8">
        <f>85000000/9000</f>
        <v>9444.4444444444453</v>
      </c>
    </row>
    <row r="10" spans="20:21" x14ac:dyDescent="0.25">
      <c r="T10">
        <f>T8*1.4</f>
        <v>13222.222222222223</v>
      </c>
      <c r="U10" t="s">
        <v>18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U10:V12"/>
  <sheetViews>
    <sheetView topLeftCell="A10" workbookViewId="0">
      <selection activeCell="V20" sqref="V20"/>
    </sheetView>
  </sheetViews>
  <sheetFormatPr defaultRowHeight="15" x14ac:dyDescent="0.25"/>
  <sheetData>
    <row r="10" spans="21:22" x14ac:dyDescent="0.25">
      <c r="U10">
        <f>160000000/16000</f>
        <v>10000</v>
      </c>
    </row>
    <row r="12" spans="21:22" x14ac:dyDescent="0.25">
      <c r="U12">
        <f>U10*1.4</f>
        <v>14000</v>
      </c>
      <c r="V12" t="s">
        <v>19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W13:X13"/>
  <sheetViews>
    <sheetView topLeftCell="A10" workbookViewId="0">
      <selection activeCell="Y26" sqref="Y26"/>
    </sheetView>
  </sheetViews>
  <sheetFormatPr defaultRowHeight="15" x14ac:dyDescent="0.25"/>
  <sheetData>
    <row r="13" spans="23:24" x14ac:dyDescent="0.25">
      <c r="W13">
        <f>85000000/9000</f>
        <v>9444.4444444444453</v>
      </c>
      <c r="X13" t="s">
        <v>20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Y12:Z12"/>
  <sheetViews>
    <sheetView workbookViewId="0">
      <selection activeCell="Y19" sqref="Y19"/>
    </sheetView>
  </sheetViews>
  <sheetFormatPr defaultRowHeight="15" x14ac:dyDescent="0.25"/>
  <sheetData>
    <row r="12" spans="25:26" x14ac:dyDescent="0.25">
      <c r="Y12">
        <f>160000000/16000</f>
        <v>10000</v>
      </c>
      <c r="Z12" t="s">
        <v>21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Sheet1</vt:lpstr>
      <vt:lpstr>Sheet2</vt:lpstr>
      <vt:lpstr>Sheet3</vt:lpstr>
      <vt:lpstr>Sheet4</vt:lpstr>
      <vt:lpstr>Sheet5</vt:lpstr>
      <vt:lpstr>Sheet6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DESK-28 VASTUKALA</dc:creator>
  <cp:lastModifiedBy>DESK-28 VASTUKALA</cp:lastModifiedBy>
  <dcterms:created xsi:type="dcterms:W3CDTF">2024-02-09T07:26:42Z</dcterms:created>
  <dcterms:modified xsi:type="dcterms:W3CDTF">2024-06-18T08:44:37Z</dcterms:modified>
</cp:coreProperties>
</file>