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Pole Star\"/>
    </mc:Choice>
  </mc:AlternateContent>
  <xr:revisionPtr revIDLastSave="0" documentId="13_ncr:1_{B100C34D-E1A7-438E-AFA2-A9578D8B1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e Star" sheetId="87" r:id="rId1"/>
    <sheet name="Total" sheetId="79" r:id="rId2"/>
    <sheet name="Typical Floor" sheetId="85" r:id="rId3"/>
    <sheet name="RERA" sheetId="80" r:id="rId4"/>
    <sheet name="IGR" sheetId="94" r:id="rId5"/>
    <sheet name="RR" sheetId="95" r:id="rId6"/>
    <sheet name="Sheet1" sheetId="96" r:id="rId7"/>
  </sheets>
  <definedNames>
    <definedName name="_xlnm._FilterDatabase" localSheetId="0" hidden="1">'Pole Star'!$D$16:$D$44</definedName>
  </definedNames>
  <calcPr calcId="191029"/>
</workbook>
</file>

<file path=xl/calcChain.xml><?xml version="1.0" encoding="utf-8"?>
<calcChain xmlns="http://schemas.openxmlformats.org/spreadsheetml/2006/main">
  <c r="J7" i="79" l="1"/>
  <c r="J6" i="79"/>
  <c r="F2" i="79"/>
  <c r="E2" i="79"/>
  <c r="H2" i="79"/>
  <c r="G2" i="79"/>
  <c r="H3" i="79"/>
  <c r="G3" i="79"/>
  <c r="D3" i="79"/>
  <c r="F9" i="94"/>
  <c r="D9" i="94"/>
  <c r="I9" i="94"/>
  <c r="I8" i="94"/>
  <c r="J8" i="94" s="1"/>
  <c r="D8" i="94"/>
  <c r="F8" i="94" s="1"/>
  <c r="E44" i="87"/>
  <c r="N50" i="87"/>
  <c r="N49" i="87"/>
  <c r="N52" i="87"/>
  <c r="N51" i="87"/>
  <c r="G4" i="87"/>
  <c r="G5" i="87" s="1"/>
  <c r="G6" i="87" s="1"/>
  <c r="O26" i="80"/>
  <c r="O27" i="80"/>
  <c r="L27" i="80"/>
  <c r="J27" i="80"/>
  <c r="L26" i="80"/>
  <c r="J26" i="80"/>
  <c r="E34" i="95"/>
  <c r="D34" i="95"/>
  <c r="E33" i="95"/>
  <c r="D33" i="95"/>
  <c r="D4" i="79"/>
  <c r="F21" i="94"/>
  <c r="F20" i="94"/>
  <c r="F19" i="94"/>
  <c r="F18" i="94"/>
  <c r="F17" i="94"/>
  <c r="F22" i="94" s="1"/>
  <c r="I21" i="80"/>
  <c r="H20" i="80"/>
  <c r="H19" i="80"/>
  <c r="E12" i="87"/>
  <c r="E3" i="79" s="1"/>
  <c r="D5" i="94"/>
  <c r="D7" i="94"/>
  <c r="D10" i="94"/>
  <c r="F10" i="94" s="1"/>
  <c r="D4" i="94"/>
  <c r="F4" i="94" s="1"/>
  <c r="F5" i="94"/>
  <c r="F6" i="94"/>
  <c r="F3" i="94"/>
  <c r="I4" i="94"/>
  <c r="J4" i="94" s="1"/>
  <c r="I5" i="94"/>
  <c r="J5" i="94" s="1"/>
  <c r="I6" i="94"/>
  <c r="J6" i="94" s="1"/>
  <c r="I7" i="94"/>
  <c r="I10" i="94"/>
  <c r="I3" i="94"/>
  <c r="J3" i="94" s="1"/>
  <c r="F4" i="87"/>
  <c r="K4" i="87" s="1"/>
  <c r="F5" i="87"/>
  <c r="K5" i="87" s="1"/>
  <c r="K12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D7" i="85"/>
  <c r="D8" i="85"/>
  <c r="D4" i="85"/>
  <c r="F3" i="87"/>
  <c r="K3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 l="1"/>
  <c r="J9" i="94"/>
  <c r="K44" i="87"/>
  <c r="E4" i="79"/>
  <c r="G7" i="87"/>
  <c r="F12" i="87"/>
  <c r="J7" i="94"/>
  <c r="F7" i="94"/>
  <c r="F11" i="94" s="1"/>
  <c r="J10" i="94"/>
  <c r="F3" i="79"/>
  <c r="J11" i="94" l="1"/>
  <c r="G8" i="87"/>
  <c r="G9" i="87" s="1"/>
  <c r="G10" i="87" s="1"/>
  <c r="G11" i="87" s="1"/>
  <c r="G16" i="87" s="1"/>
  <c r="G17" i="87" s="1"/>
  <c r="G18" i="87" s="1"/>
  <c r="G19" i="87" s="1"/>
  <c r="G20" i="87" s="1"/>
  <c r="G21" i="87" s="1"/>
  <c r="G22" i="87" s="1"/>
  <c r="G23" i="87" s="1"/>
  <c r="G24" i="87" s="1"/>
  <c r="G25" i="87" s="1"/>
  <c r="G26" i="87" s="1"/>
  <c r="G27" i="87" s="1"/>
  <c r="G28" i="87" s="1"/>
  <c r="F4" i="79"/>
  <c r="H3" i="87"/>
  <c r="G29" i="87" l="1"/>
  <c r="G30" i="87" s="1"/>
  <c r="G31" i="87" s="1"/>
  <c r="G32" i="87" s="1"/>
  <c r="G33" i="87" s="1"/>
  <c r="G34" i="87" s="1"/>
  <c r="G35" i="87" s="1"/>
  <c r="G36" i="87" s="1"/>
  <c r="G37" i="87" s="1"/>
  <c r="G38" i="87" s="1"/>
  <c r="G39" i="87" s="1"/>
  <c r="G40" i="87" s="1"/>
  <c r="G41" i="87" s="1"/>
  <c r="G42" i="87" s="1"/>
  <c r="G43" i="87" s="1"/>
  <c r="I3" i="87"/>
  <c r="H4" i="87"/>
  <c r="I4" i="87" s="1"/>
  <c r="J3" i="87" l="1"/>
  <c r="J4" i="87"/>
  <c r="H5" i="87"/>
  <c r="I5" i="87" l="1"/>
  <c r="H6" i="87"/>
  <c r="I6" i="87" s="1"/>
  <c r="J5" i="87" l="1"/>
  <c r="J6" i="87"/>
  <c r="H7" i="87" l="1"/>
  <c r="H8" i="87"/>
  <c r="I8" i="87" s="1"/>
  <c r="I7" i="87" l="1"/>
  <c r="H9" i="87"/>
  <c r="I9" i="87" s="1"/>
  <c r="J8" i="87"/>
  <c r="J7" i="87" l="1"/>
  <c r="H10" i="87"/>
  <c r="J9" i="87"/>
  <c r="I10" i="87" l="1"/>
  <c r="H11" i="87"/>
  <c r="H12" i="87" l="1"/>
  <c r="J10" i="87"/>
  <c r="I11" i="87"/>
  <c r="I12" i="87" s="1"/>
  <c r="J11" i="87" l="1"/>
  <c r="H16" i="87" l="1"/>
  <c r="H17" i="87"/>
  <c r="I17" i="87" s="1"/>
  <c r="I16" i="87" l="1"/>
  <c r="J17" i="87"/>
  <c r="H18" i="87"/>
  <c r="I18" i="87" s="1"/>
  <c r="J16" i="87" l="1"/>
  <c r="J18" i="87"/>
  <c r="H19" i="87"/>
  <c r="I19" i="87" s="1"/>
  <c r="J19" i="87" l="1"/>
  <c r="H20" i="87"/>
  <c r="I20" i="87" s="1"/>
  <c r="J20" i="87" l="1"/>
  <c r="H21" i="87"/>
  <c r="I21" i="87" s="1"/>
  <c r="J21" i="87" l="1"/>
  <c r="H22" i="87"/>
  <c r="I22" i="87" s="1"/>
  <c r="J22" i="87" l="1"/>
  <c r="H23" i="87"/>
  <c r="I23" i="87" s="1"/>
  <c r="J23" i="87" l="1"/>
  <c r="H24" i="87"/>
  <c r="I24" i="87" s="1"/>
  <c r="J24" i="87" l="1"/>
  <c r="H25" i="87"/>
  <c r="I25" i="87" s="1"/>
  <c r="J25" i="87" l="1"/>
  <c r="H26" i="87"/>
  <c r="I26" i="87" s="1"/>
  <c r="J26" i="87" l="1"/>
  <c r="H27" i="87"/>
  <c r="I27" i="87" s="1"/>
  <c r="J27" i="87" l="1"/>
  <c r="H28" i="87"/>
  <c r="I28" i="87" s="1"/>
  <c r="J28" i="87" l="1"/>
  <c r="H29" i="87" l="1"/>
  <c r="I29" i="87" s="1"/>
  <c r="J29" i="87" l="1"/>
  <c r="H30" i="87"/>
  <c r="I30" i="87" s="1"/>
  <c r="J30" i="87" l="1"/>
  <c r="H31" i="87"/>
  <c r="I31" i="87" s="1"/>
  <c r="J31" i="87" l="1"/>
  <c r="H32" i="87"/>
  <c r="I32" i="87" s="1"/>
  <c r="J32" i="87" l="1"/>
  <c r="H33" i="87"/>
  <c r="I33" i="87" s="1"/>
  <c r="J33" i="87" l="1"/>
  <c r="H34" i="87"/>
  <c r="I34" i="87" s="1"/>
  <c r="J34" i="87" l="1"/>
  <c r="H35" i="87"/>
  <c r="I35" i="87" s="1"/>
  <c r="J35" i="87" l="1"/>
  <c r="H36" i="87"/>
  <c r="I36" i="87" s="1"/>
  <c r="J36" i="87" l="1"/>
  <c r="H37" i="87"/>
  <c r="I37" i="87" s="1"/>
  <c r="J37" i="87" l="1"/>
  <c r="H38" i="87"/>
  <c r="I38" i="87" s="1"/>
  <c r="J38" i="87" l="1"/>
  <c r="H39" i="87"/>
  <c r="I39" i="87" s="1"/>
  <c r="J39" i="87" l="1"/>
  <c r="H40" i="87"/>
  <c r="I40" i="87" s="1"/>
  <c r="J40" i="87" l="1"/>
  <c r="H41" i="87"/>
  <c r="I41" i="87" s="1"/>
  <c r="J41" i="87" l="1"/>
  <c r="H42" i="87"/>
  <c r="I42" i="87" s="1"/>
  <c r="H43" i="87" l="1"/>
  <c r="I43" i="87" l="1"/>
  <c r="I44" i="87" s="1"/>
  <c r="H44" i="87"/>
  <c r="J42" i="87"/>
  <c r="J43" i="87" l="1"/>
  <c r="G4" i="79"/>
  <c r="H4" i="79" l="1"/>
</calcChain>
</file>

<file path=xl/sharedStrings.xml><?xml version="1.0" encoding="utf-8"?>
<sst xmlns="http://schemas.openxmlformats.org/spreadsheetml/2006/main" count="101" uniqueCount="46">
  <si>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</si>
  <si>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</si>
  <si>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</si>
  <si>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</si>
  <si>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</si>
  <si>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</si>
  <si>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</si>
  <si>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</si>
  <si>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</si>
  <si>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</si>
  <si>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</si>
  <si>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</si>
  <si>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</si>
  <si>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</si>
  <si>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</si>
  <si>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</si>
  <si>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>1 BHK</t>
  </si>
  <si>
    <t>1BHK</t>
  </si>
  <si>
    <t>1st Floor</t>
  </si>
  <si>
    <t>total 1</t>
  </si>
  <si>
    <t>2nd to 5th Floor</t>
  </si>
  <si>
    <t xml:space="preserve">total 2 </t>
  </si>
  <si>
    <t>Approved</t>
  </si>
  <si>
    <t>Proposed</t>
  </si>
  <si>
    <t>Avg</t>
  </si>
  <si>
    <t>CA in Sq.Ft</t>
  </si>
  <si>
    <t>Ca in Sq.M</t>
  </si>
  <si>
    <t>Rate</t>
  </si>
  <si>
    <t>Gross Rate</t>
  </si>
  <si>
    <t>.</t>
  </si>
  <si>
    <t>1 BHK - 04                     2 BHK - 05</t>
  </si>
  <si>
    <t>Price Indicater</t>
  </si>
  <si>
    <t xml:space="preserve">Rate per 
Sq. ft. on Carpet Area 
in ₹
</t>
  </si>
  <si>
    <t>Realizable Value /                   Fair Market Value                        as on date in ₹</t>
  </si>
  <si>
    <t>Expected Rent per month (After Completion)               in ₹</t>
  </si>
  <si>
    <t>Cost of Construction                                 in ₹</t>
  </si>
  <si>
    <t>Sr.No.</t>
  </si>
  <si>
    <t>Value (a)</t>
  </si>
  <si>
    <t>Stamp duty (b)</t>
  </si>
  <si>
    <t>Government Charges (c)</t>
  </si>
  <si>
    <t>Gross Price (a+b+c)</t>
  </si>
  <si>
    <t xml:space="preserve">Final Realizable Value after completion of flat                           (Including Car parking, GST &amp; Other Charges) in ₹
</t>
  </si>
  <si>
    <t>cost sheet</t>
  </si>
  <si>
    <t xml:space="preserve"> As per Concession Plan Carpet Area in 
Sq. Ft.                      
</t>
  </si>
  <si>
    <t xml:space="preserve"> As per Approved Plan / RERA Carpet Area in 
Sq. Ft.                      
</t>
  </si>
  <si>
    <t>1 BHK - 13                       2 BHK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</si>
</sst>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b/>
      <sz val="11"/>
      <color rgb="FF333333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" fontId="3" fillId="0" borderId="0" xfId="0" applyNumberFormat="1" applyFont="1"/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43" fontId="3" fillId="0" borderId="0" xfId="1" applyFont="1"/>
    <xf numFmtId="43" fontId="7" fillId="4" borderId="1" xfId="0" applyNumberFormat="1" applyFont="1" applyFill="1" applyBorder="1"/>
    <xf numFmtId="43" fontId="7" fillId="5" borderId="1" xfId="1" applyFont="1" applyFill="1" applyBorder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/>
    <xf numFmtId="2" fontId="7" fillId="4" borderId="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43" fontId="9" fillId="0" borderId="1" xfId="1" applyFont="1" applyBorder="1"/>
    <xf numFmtId="43" fontId="9" fillId="0" borderId="0" xfId="1" applyFont="1"/>
    <xf numFmtId="43" fontId="9" fillId="0" borderId="0" xfId="0" applyNumberFormat="1" applyFont="1"/>
    <xf numFmtId="2" fontId="9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right"/>
    </xf>
    <xf numFmtId="0" fontId="7" fillId="6" borderId="1" xfId="0" applyFont="1" applyFill="1" applyBorder="1" applyAlignment="1">
      <alignment horizontal="right"/>
    </xf>
    <xf numFmtId="43" fontId="7" fillId="0" borderId="1" xfId="1" applyFont="1" applyBorder="1"/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1" xfId="0" applyNumberFormat="1" applyFont="1" applyBorder="1"/>
    <xf numFmtId="164" fontId="9" fillId="0" borderId="0" xfId="0" applyNumberFormat="1" applyFont="1"/>
    <xf numFmtId="1" fontId="2" fillId="0" borderId="0" xfId="0" applyNumberFormat="1" applyFont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 vertical="top" wrapText="1"/>
    </xf>
    <xf numFmtId="43" fontId="12" fillId="0" borderId="1" xfId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left"/>
    </xf>
    <xf numFmtId="164" fontId="13" fillId="0" borderId="1" xfId="1" applyNumberFormat="1" applyFont="1" applyBorder="1" applyAlignment="1">
      <alignment horizontal="center"/>
    </xf>
    <xf numFmtId="1" fontId="13" fillId="0" borderId="1" xfId="2" applyNumberFormat="1" applyFont="1" applyBorder="1" applyAlignment="1">
      <alignment horizontal="center" vertical="top" wrapText="1"/>
    </xf>
    <xf numFmtId="43" fontId="13" fillId="0" borderId="1" xfId="1" applyFont="1" applyFill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7" xfId="1" applyNumberFormat="1" applyFont="1" applyBorder="1" applyAlignment="1">
      <alignment horizontal="left"/>
    </xf>
    <xf numFmtId="164" fontId="13" fillId="0" borderId="7" xfId="1" applyNumberFormat="1" applyFont="1" applyBorder="1" applyAlignment="1">
      <alignment horizontal="center"/>
    </xf>
    <xf numFmtId="1" fontId="13" fillId="0" borderId="7" xfId="2" applyNumberFormat="1" applyFont="1" applyBorder="1" applyAlignment="1">
      <alignment horizontal="center" vertical="top" wrapText="1"/>
    </xf>
    <xf numFmtId="164" fontId="13" fillId="0" borderId="2" xfId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1" fontId="12" fillId="0" borderId="0" xfId="2" applyNumberFormat="1" applyFont="1" applyAlignment="1">
      <alignment horizontal="center" vertical="top" wrapText="1"/>
    </xf>
    <xf numFmtId="164" fontId="13" fillId="0" borderId="0" xfId="1" applyNumberFormat="1" applyFont="1" applyFill="1" applyBorder="1" applyAlignment="1">
      <alignment horizontal="center"/>
    </xf>
    <xf numFmtId="0" fontId="12" fillId="3" borderId="0" xfId="0" applyFont="1" applyFill="1"/>
    <xf numFmtId="0" fontId="12" fillId="0" borderId="0" xfId="0" applyFont="1"/>
    <xf numFmtId="2" fontId="12" fillId="0" borderId="0" xfId="0" applyNumberFormat="1" applyFont="1"/>
    <xf numFmtId="43" fontId="3" fillId="0" borderId="0" xfId="0" applyNumberFormat="1" applyFont="1"/>
    <xf numFmtId="0" fontId="1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142875</xdr:colOff>
      <xdr:row>16</xdr:row>
      <xdr:rowOff>28988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2C79B-6CC0-18CF-C3B3-2B4E92FFB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"/>
          <a:ext cx="12068175" cy="2962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591526</xdr:colOff>
      <xdr:row>27</xdr:row>
      <xdr:rowOff>67445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083DE0-235F-FE40-4758-40EAA6C00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992326" cy="551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96880</xdr:colOff>
      <xdr:row>38</xdr:row>
      <xdr:rowOff>143905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9A348-D665-393D-4ECC-6273E569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79280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34" zoomScale="130" zoomScaleNormal="130" workbookViewId="0">
      <selection activeCell="G43" sqref="G43"/>
    </sheetView>
  </sheetViews>
  <sheetFormatPr defaultRowHeight="16.5" x14ac:dyDescent="0.3"/>
  <cols>
    <col min="1" max="1" width="4.28515625" style="88" customWidth="1"/>
    <col min="2" max="2" width="5.42578125" style="89" customWidth="1"/>
    <col min="3" max="3" width="5" style="89" customWidth="1"/>
    <col min="4" max="4" width="5.7109375" style="89" customWidth="1"/>
    <col min="5" max="5" width="8.5703125" style="90" customWidth="1"/>
    <col min="6" max="6" width="7.7109375" style="9" customWidth="1"/>
    <col min="7" max="7" width="8.5703125" style="9" customWidth="1"/>
    <col min="8" max="8" width="14.7109375" style="9" bestFit="1" customWidth="1"/>
    <col min="9" max="9" width="13.42578125" style="9" customWidth="1"/>
    <col min="10" max="10" width="10.42578125" style="9" customWidth="1"/>
    <col min="11" max="11" width="13.28515625" style="9" customWidth="1"/>
    <col min="12" max="12" width="10.42578125" style="25" bestFit="1" customWidth="1"/>
    <col min="13" max="13" width="10.28515625" style="25" bestFit="1" customWidth="1"/>
    <col min="14" max="16384" width="9.140625" style="25"/>
  </cols>
  <sheetData>
    <row r="1" spans="1:11" x14ac:dyDescent="0.3">
      <c r="A1" s="93" t="s">
        <v>22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57.75" customHeight="1" x14ac:dyDescent="0.3">
      <c r="A2" s="55" t="s">
        <v>1</v>
      </c>
      <c r="B2" s="56" t="s">
        <v>0</v>
      </c>
      <c r="C2" s="57" t="s">
        <v>2</v>
      </c>
      <c r="D2" s="57" t="s">
        <v>12</v>
      </c>
      <c r="E2" s="57" t="s">
        <v>44</v>
      </c>
      <c r="F2" s="57" t="s">
        <v>11</v>
      </c>
      <c r="G2" s="58" t="s">
        <v>32</v>
      </c>
      <c r="H2" s="56" t="s">
        <v>33</v>
      </c>
      <c r="I2" s="59" t="s">
        <v>41</v>
      </c>
      <c r="J2" s="60" t="s">
        <v>34</v>
      </c>
      <c r="K2" s="60" t="s">
        <v>35</v>
      </c>
    </row>
    <row r="3" spans="1:11" x14ac:dyDescent="0.3">
      <c r="A3" s="61">
        <v>1</v>
      </c>
      <c r="B3" s="62">
        <v>102</v>
      </c>
      <c r="C3" s="62">
        <v>1</v>
      </c>
      <c r="D3" s="62" t="s">
        <v>13</v>
      </c>
      <c r="E3" s="62">
        <v>690</v>
      </c>
      <c r="F3" s="62">
        <f t="shared" ref="F3:F43" si="0">E3*1.1</f>
        <v>759.00000000000011</v>
      </c>
      <c r="G3" s="63">
        <v>45500</v>
      </c>
      <c r="H3" s="64">
        <f t="shared" ref="H3:H43" si="1">E3*G3</f>
        <v>31395000</v>
      </c>
      <c r="I3" s="65">
        <f t="shared" ref="I3:I43" si="2">ROUND(H3*1.06,0)</f>
        <v>33278700</v>
      </c>
      <c r="J3" s="66">
        <f>MROUND((I3*0.025/12),500)</f>
        <v>69500</v>
      </c>
      <c r="K3" s="67">
        <f>F3*3200</f>
        <v>2428800.0000000005</v>
      </c>
    </row>
    <row r="4" spans="1:11" x14ac:dyDescent="0.3">
      <c r="A4" s="61">
        <v>2</v>
      </c>
      <c r="B4" s="62">
        <v>201</v>
      </c>
      <c r="C4" s="62">
        <v>2</v>
      </c>
      <c r="D4" s="62" t="s">
        <v>16</v>
      </c>
      <c r="E4" s="62">
        <v>451</v>
      </c>
      <c r="F4" s="62">
        <f t="shared" si="0"/>
        <v>496.1</v>
      </c>
      <c r="G4" s="63">
        <f>G3</f>
        <v>45500</v>
      </c>
      <c r="H4" s="64">
        <f t="shared" si="1"/>
        <v>20520500</v>
      </c>
      <c r="I4" s="65">
        <f t="shared" si="2"/>
        <v>21751730</v>
      </c>
      <c r="J4" s="66">
        <f t="shared" ref="J4:J43" si="3">MROUND((I4*0.025/12),500)</f>
        <v>45500</v>
      </c>
      <c r="K4" s="67">
        <f t="shared" ref="K4:K11" si="4">F4*3200</f>
        <v>1587520</v>
      </c>
    </row>
    <row r="5" spans="1:11" x14ac:dyDescent="0.3">
      <c r="A5" s="61">
        <v>3</v>
      </c>
      <c r="B5" s="62">
        <v>202</v>
      </c>
      <c r="C5" s="62">
        <v>2</v>
      </c>
      <c r="D5" s="62" t="s">
        <v>13</v>
      </c>
      <c r="E5" s="62">
        <v>690</v>
      </c>
      <c r="F5" s="62">
        <f t="shared" si="0"/>
        <v>759.00000000000011</v>
      </c>
      <c r="G5" s="63">
        <f>G4</f>
        <v>45500</v>
      </c>
      <c r="H5" s="64">
        <f t="shared" si="1"/>
        <v>31395000</v>
      </c>
      <c r="I5" s="65">
        <f t="shared" si="2"/>
        <v>33278700</v>
      </c>
      <c r="J5" s="66">
        <f t="shared" si="3"/>
        <v>69500</v>
      </c>
      <c r="K5" s="67">
        <f t="shared" si="4"/>
        <v>2428800.0000000005</v>
      </c>
    </row>
    <row r="6" spans="1:11" x14ac:dyDescent="0.3">
      <c r="A6" s="61">
        <v>4</v>
      </c>
      <c r="B6" s="62">
        <v>301</v>
      </c>
      <c r="C6" s="62">
        <v>3</v>
      </c>
      <c r="D6" s="62" t="s">
        <v>16</v>
      </c>
      <c r="E6" s="62">
        <v>451</v>
      </c>
      <c r="F6" s="62">
        <f t="shared" si="0"/>
        <v>496.1</v>
      </c>
      <c r="G6" s="63">
        <f>G5+100</f>
        <v>45600</v>
      </c>
      <c r="H6" s="64">
        <f t="shared" si="1"/>
        <v>20565600</v>
      </c>
      <c r="I6" s="65">
        <f t="shared" si="2"/>
        <v>21799536</v>
      </c>
      <c r="J6" s="66">
        <f t="shared" si="3"/>
        <v>45500</v>
      </c>
      <c r="K6" s="67">
        <f t="shared" si="4"/>
        <v>1587520</v>
      </c>
    </row>
    <row r="7" spans="1:11" x14ac:dyDescent="0.3">
      <c r="A7" s="61">
        <v>5</v>
      </c>
      <c r="B7" s="62">
        <v>302</v>
      </c>
      <c r="C7" s="62">
        <v>3</v>
      </c>
      <c r="D7" s="62" t="s">
        <v>13</v>
      </c>
      <c r="E7" s="62">
        <v>690</v>
      </c>
      <c r="F7" s="62">
        <f t="shared" si="0"/>
        <v>759.00000000000011</v>
      </c>
      <c r="G7" s="63">
        <f>G6</f>
        <v>45600</v>
      </c>
      <c r="H7" s="64">
        <f t="shared" si="1"/>
        <v>31464000</v>
      </c>
      <c r="I7" s="65">
        <f t="shared" si="2"/>
        <v>33351840</v>
      </c>
      <c r="J7" s="66">
        <f t="shared" si="3"/>
        <v>69500</v>
      </c>
      <c r="K7" s="67">
        <f t="shared" si="4"/>
        <v>2428800.0000000005</v>
      </c>
    </row>
    <row r="8" spans="1:11" x14ac:dyDescent="0.3">
      <c r="A8" s="61">
        <v>6</v>
      </c>
      <c r="B8" s="62">
        <v>401</v>
      </c>
      <c r="C8" s="62">
        <v>4</v>
      </c>
      <c r="D8" s="62" t="s">
        <v>16</v>
      </c>
      <c r="E8" s="62">
        <v>451</v>
      </c>
      <c r="F8" s="62">
        <f t="shared" si="0"/>
        <v>496.1</v>
      </c>
      <c r="G8" s="63">
        <f>G7+100</f>
        <v>45700</v>
      </c>
      <c r="H8" s="64">
        <f t="shared" si="1"/>
        <v>20610700</v>
      </c>
      <c r="I8" s="65">
        <f t="shared" si="2"/>
        <v>21847342</v>
      </c>
      <c r="J8" s="66">
        <f t="shared" si="3"/>
        <v>45500</v>
      </c>
      <c r="K8" s="67">
        <f t="shared" si="4"/>
        <v>1587520</v>
      </c>
    </row>
    <row r="9" spans="1:11" x14ac:dyDescent="0.3">
      <c r="A9" s="61">
        <v>7</v>
      </c>
      <c r="B9" s="62">
        <v>402</v>
      </c>
      <c r="C9" s="62">
        <v>4</v>
      </c>
      <c r="D9" s="62" t="s">
        <v>13</v>
      </c>
      <c r="E9" s="62">
        <v>690</v>
      </c>
      <c r="F9" s="62">
        <f t="shared" si="0"/>
        <v>759.00000000000011</v>
      </c>
      <c r="G9" s="63">
        <f>G8</f>
        <v>45700</v>
      </c>
      <c r="H9" s="64">
        <f t="shared" si="1"/>
        <v>31533000</v>
      </c>
      <c r="I9" s="65">
        <f t="shared" si="2"/>
        <v>33424980</v>
      </c>
      <c r="J9" s="66">
        <f t="shared" si="3"/>
        <v>69500</v>
      </c>
      <c r="K9" s="67">
        <f t="shared" si="4"/>
        <v>2428800.0000000005</v>
      </c>
    </row>
    <row r="10" spans="1:11" x14ac:dyDescent="0.3">
      <c r="A10" s="61">
        <v>8</v>
      </c>
      <c r="B10" s="62">
        <v>501</v>
      </c>
      <c r="C10" s="62">
        <v>5</v>
      </c>
      <c r="D10" s="62" t="s">
        <v>16</v>
      </c>
      <c r="E10" s="62">
        <v>451</v>
      </c>
      <c r="F10" s="62">
        <f t="shared" si="0"/>
        <v>496.1</v>
      </c>
      <c r="G10" s="63">
        <f>G9+100</f>
        <v>45800</v>
      </c>
      <c r="H10" s="64">
        <f t="shared" si="1"/>
        <v>20655800</v>
      </c>
      <c r="I10" s="65">
        <f t="shared" si="2"/>
        <v>21895148</v>
      </c>
      <c r="J10" s="66">
        <f t="shared" si="3"/>
        <v>45500</v>
      </c>
      <c r="K10" s="67">
        <f t="shared" si="4"/>
        <v>1587520</v>
      </c>
    </row>
    <row r="11" spans="1:11" x14ac:dyDescent="0.3">
      <c r="A11" s="61">
        <v>9</v>
      </c>
      <c r="B11" s="62">
        <v>502</v>
      </c>
      <c r="C11" s="62">
        <v>5</v>
      </c>
      <c r="D11" s="62" t="s">
        <v>13</v>
      </c>
      <c r="E11" s="62">
        <v>690</v>
      </c>
      <c r="F11" s="62">
        <f t="shared" si="0"/>
        <v>759.00000000000011</v>
      </c>
      <c r="G11" s="63">
        <f>G10</f>
        <v>45800</v>
      </c>
      <c r="H11" s="64">
        <f t="shared" si="1"/>
        <v>31602000</v>
      </c>
      <c r="I11" s="65">
        <f t="shared" si="2"/>
        <v>33498120</v>
      </c>
      <c r="J11" s="66">
        <f t="shared" si="3"/>
        <v>70000</v>
      </c>
      <c r="K11" s="67">
        <f t="shared" si="4"/>
        <v>2428800.0000000005</v>
      </c>
    </row>
    <row r="12" spans="1:11" s="20" customFormat="1" x14ac:dyDescent="0.3">
      <c r="A12" s="97" t="s">
        <v>3</v>
      </c>
      <c r="B12" s="98"/>
      <c r="C12" s="98"/>
      <c r="D12" s="99"/>
      <c r="E12" s="70">
        <f t="shared" ref="E12:F12" si="5">SUM(E3:E11)</f>
        <v>5254</v>
      </c>
      <c r="F12" s="70">
        <f t="shared" si="5"/>
        <v>5779.4000000000005</v>
      </c>
      <c r="G12" s="71"/>
      <c r="H12" s="72">
        <f t="shared" ref="H12:K12" si="6">SUM(H3:H11)</f>
        <v>239741600</v>
      </c>
      <c r="I12" s="73">
        <f t="shared" si="6"/>
        <v>254126096</v>
      </c>
      <c r="J12" s="74"/>
      <c r="K12" s="75">
        <f t="shared" si="6"/>
        <v>18494080.000000004</v>
      </c>
    </row>
    <row r="13" spans="1:11" s="20" customFormat="1" x14ac:dyDescent="0.3">
      <c r="A13" s="68"/>
      <c r="B13" s="69"/>
      <c r="C13" s="69"/>
      <c r="D13" s="69"/>
      <c r="E13" s="76"/>
      <c r="F13" s="76"/>
      <c r="G13" s="77"/>
      <c r="H13" s="78"/>
      <c r="I13" s="79"/>
      <c r="J13" s="80"/>
      <c r="K13" s="81"/>
    </row>
    <row r="14" spans="1:11" x14ac:dyDescent="0.3">
      <c r="A14" s="94" t="s">
        <v>23</v>
      </c>
      <c r="B14" s="95"/>
      <c r="C14" s="95"/>
      <c r="D14" s="95"/>
      <c r="E14" s="95"/>
      <c r="F14" s="95"/>
      <c r="G14" s="95"/>
      <c r="H14" s="95"/>
      <c r="I14" s="95"/>
      <c r="J14" s="95"/>
      <c r="K14" s="96"/>
    </row>
    <row r="15" spans="1:11" ht="57" customHeight="1" x14ac:dyDescent="0.3">
      <c r="A15" s="55" t="s">
        <v>1</v>
      </c>
      <c r="B15" s="56" t="s">
        <v>0</v>
      </c>
      <c r="C15" s="57" t="s">
        <v>2</v>
      </c>
      <c r="D15" s="57" t="s">
        <v>12</v>
      </c>
      <c r="E15" s="57" t="s">
        <v>43</v>
      </c>
      <c r="F15" s="57" t="s">
        <v>11</v>
      </c>
      <c r="G15" s="58" t="s">
        <v>32</v>
      </c>
      <c r="H15" s="56" t="s">
        <v>33</v>
      </c>
      <c r="I15" s="59" t="s">
        <v>41</v>
      </c>
      <c r="J15" s="60" t="s">
        <v>34</v>
      </c>
      <c r="K15" s="60" t="s">
        <v>35</v>
      </c>
    </row>
    <row r="16" spans="1:11" x14ac:dyDescent="0.3">
      <c r="A16" s="61">
        <v>10</v>
      </c>
      <c r="B16" s="62">
        <v>602</v>
      </c>
      <c r="C16" s="62">
        <v>6</v>
      </c>
      <c r="D16" s="62" t="s">
        <v>13</v>
      </c>
      <c r="E16" s="62">
        <v>828</v>
      </c>
      <c r="F16" s="62">
        <f t="shared" si="0"/>
        <v>910.80000000000007</v>
      </c>
      <c r="G16" s="63">
        <f>G11+100</f>
        <v>45900</v>
      </c>
      <c r="H16" s="64">
        <f t="shared" si="1"/>
        <v>38005200</v>
      </c>
      <c r="I16" s="65">
        <f t="shared" si="2"/>
        <v>40285512</v>
      </c>
      <c r="J16" s="66">
        <f t="shared" si="3"/>
        <v>84000</v>
      </c>
      <c r="K16" s="67">
        <f t="shared" ref="K16:K43" si="7">F16*3200</f>
        <v>2914560</v>
      </c>
    </row>
    <row r="17" spans="1:13" x14ac:dyDescent="0.3">
      <c r="A17" s="61">
        <v>11</v>
      </c>
      <c r="B17" s="62">
        <v>701</v>
      </c>
      <c r="C17" s="62">
        <v>7</v>
      </c>
      <c r="D17" s="62" t="s">
        <v>16</v>
      </c>
      <c r="E17" s="62">
        <v>451</v>
      </c>
      <c r="F17" s="62">
        <f t="shared" si="0"/>
        <v>496.1</v>
      </c>
      <c r="G17" s="63">
        <f>G16+100</f>
        <v>46000</v>
      </c>
      <c r="H17" s="64">
        <f t="shared" si="1"/>
        <v>20746000</v>
      </c>
      <c r="I17" s="65">
        <f t="shared" si="2"/>
        <v>21990760</v>
      </c>
      <c r="J17" s="66">
        <f t="shared" si="3"/>
        <v>46000</v>
      </c>
      <c r="K17" s="67">
        <f t="shared" si="7"/>
        <v>1587520</v>
      </c>
    </row>
    <row r="18" spans="1:13" x14ac:dyDescent="0.3">
      <c r="A18" s="61">
        <v>12</v>
      </c>
      <c r="B18" s="62">
        <v>702</v>
      </c>
      <c r="C18" s="62">
        <v>7</v>
      </c>
      <c r="D18" s="62" t="s">
        <v>13</v>
      </c>
      <c r="E18" s="62">
        <v>690</v>
      </c>
      <c r="F18" s="62">
        <f t="shared" si="0"/>
        <v>759.00000000000011</v>
      </c>
      <c r="G18" s="63">
        <f>G17</f>
        <v>46000</v>
      </c>
      <c r="H18" s="64">
        <f t="shared" si="1"/>
        <v>31740000</v>
      </c>
      <c r="I18" s="65">
        <f t="shared" si="2"/>
        <v>33644400</v>
      </c>
      <c r="J18" s="66">
        <f t="shared" si="3"/>
        <v>70000</v>
      </c>
      <c r="K18" s="67">
        <f t="shared" si="7"/>
        <v>2428800.0000000005</v>
      </c>
    </row>
    <row r="19" spans="1:13" x14ac:dyDescent="0.3">
      <c r="A19" s="61">
        <v>13</v>
      </c>
      <c r="B19" s="62">
        <v>801</v>
      </c>
      <c r="C19" s="62">
        <v>8</v>
      </c>
      <c r="D19" s="62" t="s">
        <v>16</v>
      </c>
      <c r="E19" s="62">
        <v>451</v>
      </c>
      <c r="F19" s="62">
        <f t="shared" si="0"/>
        <v>496.1</v>
      </c>
      <c r="G19" s="63">
        <f>G18+100</f>
        <v>46100</v>
      </c>
      <c r="H19" s="64">
        <f t="shared" si="1"/>
        <v>20791100</v>
      </c>
      <c r="I19" s="65">
        <f t="shared" si="2"/>
        <v>22038566</v>
      </c>
      <c r="J19" s="66">
        <f t="shared" si="3"/>
        <v>46000</v>
      </c>
      <c r="K19" s="67">
        <f t="shared" si="7"/>
        <v>1587520</v>
      </c>
    </row>
    <row r="20" spans="1:13" x14ac:dyDescent="0.3">
      <c r="A20" s="61">
        <v>14</v>
      </c>
      <c r="B20" s="62">
        <v>802</v>
      </c>
      <c r="C20" s="62">
        <v>8</v>
      </c>
      <c r="D20" s="62" t="s">
        <v>13</v>
      </c>
      <c r="E20" s="62">
        <v>690</v>
      </c>
      <c r="F20" s="62">
        <f t="shared" si="0"/>
        <v>759.00000000000011</v>
      </c>
      <c r="G20" s="63">
        <f>G19</f>
        <v>46100</v>
      </c>
      <c r="H20" s="64">
        <f t="shared" si="1"/>
        <v>31809000</v>
      </c>
      <c r="I20" s="65">
        <f t="shared" si="2"/>
        <v>33717540</v>
      </c>
      <c r="J20" s="66">
        <f t="shared" si="3"/>
        <v>70000</v>
      </c>
      <c r="K20" s="67">
        <f t="shared" si="7"/>
        <v>2428800.0000000005</v>
      </c>
    </row>
    <row r="21" spans="1:13" x14ac:dyDescent="0.3">
      <c r="A21" s="61">
        <v>15</v>
      </c>
      <c r="B21" s="62">
        <v>901</v>
      </c>
      <c r="C21" s="62">
        <v>9</v>
      </c>
      <c r="D21" s="62" t="s">
        <v>16</v>
      </c>
      <c r="E21" s="62">
        <v>451</v>
      </c>
      <c r="F21" s="62">
        <f t="shared" si="0"/>
        <v>496.1</v>
      </c>
      <c r="G21" s="63">
        <f>G20+100</f>
        <v>46200</v>
      </c>
      <c r="H21" s="64">
        <f t="shared" si="1"/>
        <v>20836200</v>
      </c>
      <c r="I21" s="65">
        <f t="shared" si="2"/>
        <v>22086372</v>
      </c>
      <c r="J21" s="66">
        <f t="shared" si="3"/>
        <v>46000</v>
      </c>
      <c r="K21" s="67">
        <f t="shared" si="7"/>
        <v>1587520</v>
      </c>
    </row>
    <row r="22" spans="1:13" x14ac:dyDescent="0.3">
      <c r="A22" s="61">
        <v>16</v>
      </c>
      <c r="B22" s="62">
        <v>902</v>
      </c>
      <c r="C22" s="62">
        <v>9</v>
      </c>
      <c r="D22" s="62" t="s">
        <v>13</v>
      </c>
      <c r="E22" s="62">
        <v>690</v>
      </c>
      <c r="F22" s="62">
        <f t="shared" si="0"/>
        <v>759.00000000000011</v>
      </c>
      <c r="G22" s="63">
        <f>G21</f>
        <v>46200</v>
      </c>
      <c r="H22" s="64">
        <f t="shared" si="1"/>
        <v>31878000</v>
      </c>
      <c r="I22" s="65">
        <f t="shared" si="2"/>
        <v>33790680</v>
      </c>
      <c r="J22" s="66">
        <f t="shared" si="3"/>
        <v>70500</v>
      </c>
      <c r="K22" s="67">
        <f t="shared" si="7"/>
        <v>2428800.0000000005</v>
      </c>
    </row>
    <row r="23" spans="1:13" x14ac:dyDescent="0.3">
      <c r="A23" s="61">
        <v>17</v>
      </c>
      <c r="B23" s="62">
        <v>1001</v>
      </c>
      <c r="C23" s="62">
        <v>10</v>
      </c>
      <c r="D23" s="62" t="s">
        <v>16</v>
      </c>
      <c r="E23" s="62">
        <v>451</v>
      </c>
      <c r="F23" s="62">
        <f t="shared" si="0"/>
        <v>496.1</v>
      </c>
      <c r="G23" s="63">
        <f>G22+100</f>
        <v>46300</v>
      </c>
      <c r="H23" s="64">
        <f t="shared" si="1"/>
        <v>20881300</v>
      </c>
      <c r="I23" s="65">
        <f t="shared" si="2"/>
        <v>22134178</v>
      </c>
      <c r="J23" s="66">
        <f t="shared" si="3"/>
        <v>46000</v>
      </c>
      <c r="K23" s="67">
        <f t="shared" si="7"/>
        <v>1587520</v>
      </c>
    </row>
    <row r="24" spans="1:13" x14ac:dyDescent="0.3">
      <c r="A24" s="61">
        <v>18</v>
      </c>
      <c r="B24" s="62">
        <v>1002</v>
      </c>
      <c r="C24" s="62">
        <v>10</v>
      </c>
      <c r="D24" s="62" t="s">
        <v>13</v>
      </c>
      <c r="E24" s="62">
        <v>690</v>
      </c>
      <c r="F24" s="62">
        <f t="shared" si="0"/>
        <v>759.00000000000011</v>
      </c>
      <c r="G24" s="63">
        <f>G23</f>
        <v>46300</v>
      </c>
      <c r="H24" s="64">
        <f t="shared" si="1"/>
        <v>31947000</v>
      </c>
      <c r="I24" s="65">
        <f t="shared" si="2"/>
        <v>33863820</v>
      </c>
      <c r="J24" s="66">
        <f t="shared" si="3"/>
        <v>70500</v>
      </c>
      <c r="K24" s="67">
        <f t="shared" si="7"/>
        <v>2428800.0000000005</v>
      </c>
    </row>
    <row r="25" spans="1:13" x14ac:dyDescent="0.3">
      <c r="A25" s="61">
        <v>19</v>
      </c>
      <c r="B25" s="62">
        <v>1101</v>
      </c>
      <c r="C25" s="62">
        <v>11</v>
      </c>
      <c r="D25" s="62" t="s">
        <v>16</v>
      </c>
      <c r="E25" s="62">
        <v>451</v>
      </c>
      <c r="F25" s="62">
        <f t="shared" si="0"/>
        <v>496.1</v>
      </c>
      <c r="G25" s="63">
        <f>G24+100</f>
        <v>46400</v>
      </c>
      <c r="H25" s="64">
        <f t="shared" si="1"/>
        <v>20926400</v>
      </c>
      <c r="I25" s="65">
        <f t="shared" si="2"/>
        <v>22181984</v>
      </c>
      <c r="J25" s="66">
        <f t="shared" si="3"/>
        <v>46000</v>
      </c>
      <c r="K25" s="67">
        <f t="shared" si="7"/>
        <v>1587520</v>
      </c>
    </row>
    <row r="26" spans="1:13" x14ac:dyDescent="0.3">
      <c r="A26" s="61">
        <v>20</v>
      </c>
      <c r="B26" s="62">
        <v>1102</v>
      </c>
      <c r="C26" s="62">
        <v>11</v>
      </c>
      <c r="D26" s="62" t="s">
        <v>13</v>
      </c>
      <c r="E26" s="62">
        <v>690</v>
      </c>
      <c r="F26" s="62">
        <f t="shared" si="0"/>
        <v>759.00000000000011</v>
      </c>
      <c r="G26" s="63">
        <f>G25</f>
        <v>46400</v>
      </c>
      <c r="H26" s="64">
        <f t="shared" si="1"/>
        <v>32016000</v>
      </c>
      <c r="I26" s="65">
        <f t="shared" si="2"/>
        <v>33936960</v>
      </c>
      <c r="J26" s="66">
        <f t="shared" si="3"/>
        <v>70500</v>
      </c>
      <c r="K26" s="67">
        <f t="shared" si="7"/>
        <v>2428800.0000000005</v>
      </c>
    </row>
    <row r="27" spans="1:13" x14ac:dyDescent="0.3">
      <c r="A27" s="61">
        <v>21</v>
      </c>
      <c r="B27" s="62">
        <v>1201</v>
      </c>
      <c r="C27" s="62">
        <v>12</v>
      </c>
      <c r="D27" s="62" t="s">
        <v>16</v>
      </c>
      <c r="E27" s="62">
        <v>451</v>
      </c>
      <c r="F27" s="62">
        <f t="shared" si="0"/>
        <v>496.1</v>
      </c>
      <c r="G27" s="63">
        <f>G26+100</f>
        <v>46500</v>
      </c>
      <c r="H27" s="64">
        <f t="shared" si="1"/>
        <v>20971500</v>
      </c>
      <c r="I27" s="65">
        <f t="shared" si="2"/>
        <v>22229790</v>
      </c>
      <c r="J27" s="66">
        <f t="shared" si="3"/>
        <v>46500</v>
      </c>
      <c r="K27" s="67">
        <f t="shared" si="7"/>
        <v>1587520</v>
      </c>
      <c r="M27" s="53"/>
    </row>
    <row r="28" spans="1:13" x14ac:dyDescent="0.3">
      <c r="A28" s="61">
        <v>22</v>
      </c>
      <c r="B28" s="62">
        <v>1202</v>
      </c>
      <c r="C28" s="62">
        <v>12</v>
      </c>
      <c r="D28" s="62" t="s">
        <v>13</v>
      </c>
      <c r="E28" s="62">
        <v>690</v>
      </c>
      <c r="F28" s="62">
        <f t="shared" si="0"/>
        <v>759.00000000000011</v>
      </c>
      <c r="G28" s="63">
        <f>G27</f>
        <v>46500</v>
      </c>
      <c r="H28" s="64">
        <f t="shared" si="1"/>
        <v>32085000</v>
      </c>
      <c r="I28" s="65">
        <f t="shared" si="2"/>
        <v>34010100</v>
      </c>
      <c r="J28" s="66">
        <f t="shared" si="3"/>
        <v>71000</v>
      </c>
      <c r="K28" s="67">
        <f t="shared" si="7"/>
        <v>2428800.0000000005</v>
      </c>
    </row>
    <row r="29" spans="1:13" x14ac:dyDescent="0.3">
      <c r="A29" s="61">
        <v>23</v>
      </c>
      <c r="B29" s="62">
        <v>1302</v>
      </c>
      <c r="C29" s="62">
        <v>13</v>
      </c>
      <c r="D29" s="62" t="s">
        <v>13</v>
      </c>
      <c r="E29" s="62">
        <v>786</v>
      </c>
      <c r="F29" s="62">
        <f t="shared" si="0"/>
        <v>864.6</v>
      </c>
      <c r="G29" s="63">
        <f>G28+100</f>
        <v>46600</v>
      </c>
      <c r="H29" s="64">
        <f t="shared" si="1"/>
        <v>36627600</v>
      </c>
      <c r="I29" s="65">
        <f t="shared" si="2"/>
        <v>38825256</v>
      </c>
      <c r="J29" s="66">
        <f t="shared" si="3"/>
        <v>81000</v>
      </c>
      <c r="K29" s="67">
        <f t="shared" si="7"/>
        <v>2766720</v>
      </c>
    </row>
    <row r="30" spans="1:13" x14ac:dyDescent="0.3">
      <c r="A30" s="61">
        <v>24</v>
      </c>
      <c r="B30" s="62">
        <v>1401</v>
      </c>
      <c r="C30" s="62">
        <v>14</v>
      </c>
      <c r="D30" s="62" t="s">
        <v>16</v>
      </c>
      <c r="E30" s="62">
        <v>451</v>
      </c>
      <c r="F30" s="62">
        <f t="shared" si="0"/>
        <v>496.1</v>
      </c>
      <c r="G30" s="63">
        <f>G29+100</f>
        <v>46700</v>
      </c>
      <c r="H30" s="64">
        <f t="shared" si="1"/>
        <v>21061700</v>
      </c>
      <c r="I30" s="65">
        <f t="shared" si="2"/>
        <v>22325402</v>
      </c>
      <c r="J30" s="66">
        <f t="shared" si="3"/>
        <v>46500</v>
      </c>
      <c r="K30" s="67">
        <f t="shared" si="7"/>
        <v>1587520</v>
      </c>
    </row>
    <row r="31" spans="1:13" x14ac:dyDescent="0.3">
      <c r="A31" s="61">
        <v>25</v>
      </c>
      <c r="B31" s="62">
        <v>1402</v>
      </c>
      <c r="C31" s="62">
        <v>14</v>
      </c>
      <c r="D31" s="62" t="s">
        <v>13</v>
      </c>
      <c r="E31" s="62">
        <v>690</v>
      </c>
      <c r="F31" s="62">
        <f t="shared" si="0"/>
        <v>759.00000000000011</v>
      </c>
      <c r="G31" s="63">
        <f>G30</f>
        <v>46700</v>
      </c>
      <c r="H31" s="64">
        <f t="shared" si="1"/>
        <v>32223000</v>
      </c>
      <c r="I31" s="65">
        <f t="shared" si="2"/>
        <v>34156380</v>
      </c>
      <c r="J31" s="66">
        <f t="shared" si="3"/>
        <v>71000</v>
      </c>
      <c r="K31" s="67">
        <f t="shared" si="7"/>
        <v>2428800.0000000005</v>
      </c>
    </row>
    <row r="32" spans="1:13" x14ac:dyDescent="0.3">
      <c r="A32" s="61">
        <v>26</v>
      </c>
      <c r="B32" s="62">
        <v>1501</v>
      </c>
      <c r="C32" s="62">
        <v>15</v>
      </c>
      <c r="D32" s="62" t="s">
        <v>16</v>
      </c>
      <c r="E32" s="62">
        <v>451</v>
      </c>
      <c r="F32" s="62">
        <f t="shared" si="0"/>
        <v>496.1</v>
      </c>
      <c r="G32" s="63">
        <f>G31+100</f>
        <v>46800</v>
      </c>
      <c r="H32" s="64">
        <f t="shared" si="1"/>
        <v>21106800</v>
      </c>
      <c r="I32" s="65">
        <f t="shared" si="2"/>
        <v>22373208</v>
      </c>
      <c r="J32" s="66">
        <f t="shared" si="3"/>
        <v>46500</v>
      </c>
      <c r="K32" s="67">
        <f t="shared" si="7"/>
        <v>1587520</v>
      </c>
    </row>
    <row r="33" spans="1:11" x14ac:dyDescent="0.3">
      <c r="A33" s="61">
        <v>27</v>
      </c>
      <c r="B33" s="62">
        <v>1502</v>
      </c>
      <c r="C33" s="62">
        <v>15</v>
      </c>
      <c r="D33" s="62" t="s">
        <v>13</v>
      </c>
      <c r="E33" s="62">
        <v>690</v>
      </c>
      <c r="F33" s="62">
        <f t="shared" si="0"/>
        <v>759.00000000000011</v>
      </c>
      <c r="G33" s="63">
        <f>G32</f>
        <v>46800</v>
      </c>
      <c r="H33" s="64">
        <f t="shared" si="1"/>
        <v>32292000</v>
      </c>
      <c r="I33" s="65">
        <f t="shared" si="2"/>
        <v>34229520</v>
      </c>
      <c r="J33" s="66">
        <f t="shared" si="3"/>
        <v>71500</v>
      </c>
      <c r="K33" s="67">
        <f t="shared" si="7"/>
        <v>2428800.0000000005</v>
      </c>
    </row>
    <row r="34" spans="1:11" x14ac:dyDescent="0.3">
      <c r="A34" s="61">
        <v>28</v>
      </c>
      <c r="B34" s="62">
        <v>1601</v>
      </c>
      <c r="C34" s="62">
        <v>16</v>
      </c>
      <c r="D34" s="62" t="s">
        <v>16</v>
      </c>
      <c r="E34" s="62">
        <v>451</v>
      </c>
      <c r="F34" s="62">
        <f t="shared" si="0"/>
        <v>496.1</v>
      </c>
      <c r="G34" s="63">
        <f>G33+100</f>
        <v>46900</v>
      </c>
      <c r="H34" s="64">
        <f t="shared" si="1"/>
        <v>21151900</v>
      </c>
      <c r="I34" s="65">
        <f t="shared" si="2"/>
        <v>22421014</v>
      </c>
      <c r="J34" s="66">
        <f t="shared" si="3"/>
        <v>46500</v>
      </c>
      <c r="K34" s="67">
        <f t="shared" si="7"/>
        <v>1587520</v>
      </c>
    </row>
    <row r="35" spans="1:11" x14ac:dyDescent="0.3">
      <c r="A35" s="61">
        <v>29</v>
      </c>
      <c r="B35" s="62">
        <v>1602</v>
      </c>
      <c r="C35" s="62">
        <v>16</v>
      </c>
      <c r="D35" s="62" t="s">
        <v>13</v>
      </c>
      <c r="E35" s="62">
        <v>690</v>
      </c>
      <c r="F35" s="62">
        <f t="shared" si="0"/>
        <v>759.00000000000011</v>
      </c>
      <c r="G35" s="63">
        <f>G34</f>
        <v>46900</v>
      </c>
      <c r="H35" s="64">
        <f t="shared" si="1"/>
        <v>32361000</v>
      </c>
      <c r="I35" s="65">
        <f t="shared" si="2"/>
        <v>34302660</v>
      </c>
      <c r="J35" s="66">
        <f t="shared" si="3"/>
        <v>71500</v>
      </c>
      <c r="K35" s="67">
        <f t="shared" si="7"/>
        <v>2428800.0000000005</v>
      </c>
    </row>
    <row r="36" spans="1:11" x14ac:dyDescent="0.3">
      <c r="A36" s="61">
        <v>30</v>
      </c>
      <c r="B36" s="62">
        <v>1701</v>
      </c>
      <c r="C36" s="62">
        <v>17</v>
      </c>
      <c r="D36" s="62" t="s">
        <v>16</v>
      </c>
      <c r="E36" s="62">
        <v>451</v>
      </c>
      <c r="F36" s="62">
        <f t="shared" si="0"/>
        <v>496.1</v>
      </c>
      <c r="G36" s="63">
        <f>G35+100</f>
        <v>47000</v>
      </c>
      <c r="H36" s="64">
        <f t="shared" si="1"/>
        <v>21197000</v>
      </c>
      <c r="I36" s="65">
        <f t="shared" si="2"/>
        <v>22468820</v>
      </c>
      <c r="J36" s="66">
        <f t="shared" si="3"/>
        <v>47000</v>
      </c>
      <c r="K36" s="67">
        <f t="shared" si="7"/>
        <v>1587520</v>
      </c>
    </row>
    <row r="37" spans="1:11" x14ac:dyDescent="0.3">
      <c r="A37" s="61">
        <v>31</v>
      </c>
      <c r="B37" s="62">
        <v>1702</v>
      </c>
      <c r="C37" s="62">
        <v>17</v>
      </c>
      <c r="D37" s="62" t="s">
        <v>13</v>
      </c>
      <c r="E37" s="62">
        <v>690</v>
      </c>
      <c r="F37" s="62">
        <f t="shared" si="0"/>
        <v>759.00000000000011</v>
      </c>
      <c r="G37" s="63">
        <f>G36</f>
        <v>47000</v>
      </c>
      <c r="H37" s="64">
        <f t="shared" si="1"/>
        <v>32430000</v>
      </c>
      <c r="I37" s="65">
        <f t="shared" si="2"/>
        <v>34375800</v>
      </c>
      <c r="J37" s="66">
        <f t="shared" si="3"/>
        <v>71500</v>
      </c>
      <c r="K37" s="67">
        <f t="shared" si="7"/>
        <v>2428800.0000000005</v>
      </c>
    </row>
    <row r="38" spans="1:11" x14ac:dyDescent="0.3">
      <c r="A38" s="61">
        <v>32</v>
      </c>
      <c r="B38" s="62">
        <v>1801</v>
      </c>
      <c r="C38" s="62">
        <v>18</v>
      </c>
      <c r="D38" s="62" t="s">
        <v>16</v>
      </c>
      <c r="E38" s="62">
        <v>451</v>
      </c>
      <c r="F38" s="62">
        <f t="shared" si="0"/>
        <v>496.1</v>
      </c>
      <c r="G38" s="63">
        <f>G37+100</f>
        <v>47100</v>
      </c>
      <c r="H38" s="64">
        <f t="shared" si="1"/>
        <v>21242100</v>
      </c>
      <c r="I38" s="65">
        <f t="shared" si="2"/>
        <v>22516626</v>
      </c>
      <c r="J38" s="66">
        <f t="shared" si="3"/>
        <v>47000</v>
      </c>
      <c r="K38" s="67">
        <f t="shared" si="7"/>
        <v>1587520</v>
      </c>
    </row>
    <row r="39" spans="1:11" x14ac:dyDescent="0.3">
      <c r="A39" s="61">
        <v>33</v>
      </c>
      <c r="B39" s="62">
        <v>1802</v>
      </c>
      <c r="C39" s="62">
        <v>18</v>
      </c>
      <c r="D39" s="62" t="s">
        <v>13</v>
      </c>
      <c r="E39" s="62">
        <v>690</v>
      </c>
      <c r="F39" s="62">
        <f t="shared" si="0"/>
        <v>759.00000000000011</v>
      </c>
      <c r="G39" s="63">
        <f>G38</f>
        <v>47100</v>
      </c>
      <c r="H39" s="64">
        <f t="shared" si="1"/>
        <v>32499000</v>
      </c>
      <c r="I39" s="65">
        <f t="shared" si="2"/>
        <v>34448940</v>
      </c>
      <c r="J39" s="66">
        <f t="shared" si="3"/>
        <v>72000</v>
      </c>
      <c r="K39" s="67">
        <f t="shared" si="7"/>
        <v>2428800.0000000005</v>
      </c>
    </row>
    <row r="40" spans="1:11" x14ac:dyDescent="0.3">
      <c r="A40" s="61">
        <v>34</v>
      </c>
      <c r="B40" s="62">
        <v>1901</v>
      </c>
      <c r="C40" s="62">
        <v>19</v>
      </c>
      <c r="D40" s="62" t="s">
        <v>16</v>
      </c>
      <c r="E40" s="62">
        <v>451</v>
      </c>
      <c r="F40" s="62">
        <f t="shared" si="0"/>
        <v>496.1</v>
      </c>
      <c r="G40" s="63">
        <f>G39+100</f>
        <v>47200</v>
      </c>
      <c r="H40" s="64">
        <f t="shared" si="1"/>
        <v>21287200</v>
      </c>
      <c r="I40" s="65">
        <f t="shared" si="2"/>
        <v>22564432</v>
      </c>
      <c r="J40" s="66">
        <f t="shared" si="3"/>
        <v>47000</v>
      </c>
      <c r="K40" s="67">
        <f t="shared" si="7"/>
        <v>1587520</v>
      </c>
    </row>
    <row r="41" spans="1:11" x14ac:dyDescent="0.3">
      <c r="A41" s="61">
        <v>35</v>
      </c>
      <c r="B41" s="62">
        <v>1902</v>
      </c>
      <c r="C41" s="62">
        <v>19</v>
      </c>
      <c r="D41" s="62" t="s">
        <v>13</v>
      </c>
      <c r="E41" s="62">
        <v>690</v>
      </c>
      <c r="F41" s="62">
        <f t="shared" si="0"/>
        <v>759.00000000000011</v>
      </c>
      <c r="G41" s="63">
        <f>G40</f>
        <v>47200</v>
      </c>
      <c r="H41" s="64">
        <f t="shared" si="1"/>
        <v>32568000</v>
      </c>
      <c r="I41" s="65">
        <f t="shared" si="2"/>
        <v>34522080</v>
      </c>
      <c r="J41" s="66">
        <f t="shared" si="3"/>
        <v>72000</v>
      </c>
      <c r="K41" s="67">
        <f t="shared" si="7"/>
        <v>2428800.0000000005</v>
      </c>
    </row>
    <row r="42" spans="1:11" x14ac:dyDescent="0.3">
      <c r="A42" s="61">
        <v>36</v>
      </c>
      <c r="B42" s="62">
        <v>2001</v>
      </c>
      <c r="C42" s="62">
        <v>20</v>
      </c>
      <c r="D42" s="62" t="s">
        <v>16</v>
      </c>
      <c r="E42" s="62">
        <v>451</v>
      </c>
      <c r="F42" s="62">
        <f t="shared" si="0"/>
        <v>496.1</v>
      </c>
      <c r="G42" s="63">
        <f>G41+100</f>
        <v>47300</v>
      </c>
      <c r="H42" s="64">
        <f t="shared" si="1"/>
        <v>21332300</v>
      </c>
      <c r="I42" s="65">
        <f t="shared" si="2"/>
        <v>22612238</v>
      </c>
      <c r="J42" s="66">
        <f t="shared" si="3"/>
        <v>47000</v>
      </c>
      <c r="K42" s="67">
        <f t="shared" si="7"/>
        <v>1587520</v>
      </c>
    </row>
    <row r="43" spans="1:11" x14ac:dyDescent="0.3">
      <c r="A43" s="61">
        <v>37</v>
      </c>
      <c r="B43" s="62">
        <v>2002</v>
      </c>
      <c r="C43" s="62">
        <v>20</v>
      </c>
      <c r="D43" s="62" t="s">
        <v>13</v>
      </c>
      <c r="E43" s="62">
        <v>690</v>
      </c>
      <c r="F43" s="62">
        <f t="shared" si="0"/>
        <v>759.00000000000011</v>
      </c>
      <c r="G43" s="63">
        <f>G42</f>
        <v>47300</v>
      </c>
      <c r="H43" s="64">
        <f t="shared" si="1"/>
        <v>32637000</v>
      </c>
      <c r="I43" s="65">
        <f t="shared" si="2"/>
        <v>34595220</v>
      </c>
      <c r="J43" s="66">
        <f t="shared" si="3"/>
        <v>72000</v>
      </c>
      <c r="K43" s="67">
        <f t="shared" si="7"/>
        <v>2428800.0000000005</v>
      </c>
    </row>
    <row r="44" spans="1:11" x14ac:dyDescent="0.3">
      <c r="A44" s="92" t="s">
        <v>3</v>
      </c>
      <c r="B44" s="92"/>
      <c r="C44" s="92"/>
      <c r="D44" s="92"/>
      <c r="E44" s="82">
        <f>SUM(E16:E43)</f>
        <v>16447</v>
      </c>
      <c r="F44" s="70">
        <f>SUM(F16:F43)</f>
        <v>18091.700000000004</v>
      </c>
      <c r="G44" s="70"/>
      <c r="H44" s="73">
        <f>SUM(H16:H43)</f>
        <v>766649300</v>
      </c>
      <c r="I44" s="73">
        <f>SUM(I16:I43)</f>
        <v>812648258</v>
      </c>
      <c r="J44" s="66"/>
      <c r="K44" s="75">
        <f>SUM(K16:K43)</f>
        <v>57893440</v>
      </c>
    </row>
    <row r="45" spans="1:11" x14ac:dyDescent="0.3">
      <c r="A45" s="83"/>
      <c r="B45" s="83"/>
      <c r="C45" s="83"/>
      <c r="D45" s="83"/>
      <c r="E45" s="84"/>
      <c r="F45" s="84"/>
      <c r="G45" s="84"/>
      <c r="H45" s="85"/>
      <c r="I45" s="85"/>
      <c r="J45" s="86"/>
      <c r="K45" s="87"/>
    </row>
    <row r="46" spans="1:11" x14ac:dyDescent="0.3">
      <c r="H46" s="91"/>
    </row>
    <row r="49" spans="13:14" x14ac:dyDescent="0.3">
      <c r="M49" s="25">
        <v>42.14</v>
      </c>
      <c r="N49" s="25">
        <f t="shared" ref="N49:N50" si="8">M49*10.764</f>
        <v>453.59495999999996</v>
      </c>
    </row>
    <row r="50" spans="13:14" x14ac:dyDescent="0.3">
      <c r="M50" s="25">
        <v>64.05</v>
      </c>
      <c r="N50" s="25">
        <f t="shared" si="8"/>
        <v>689.43419999999992</v>
      </c>
    </row>
    <row r="51" spans="13:14" x14ac:dyDescent="0.3">
      <c r="M51" s="25">
        <v>76.900000000000006</v>
      </c>
      <c r="N51" s="25">
        <f>M51*10.764</f>
        <v>827.75160000000005</v>
      </c>
    </row>
    <row r="52" spans="13:14" x14ac:dyDescent="0.3">
      <c r="M52" s="25">
        <v>72.989999999999995</v>
      </c>
      <c r="N52" s="25">
        <f>M52*10.764</f>
        <v>785.66435999999987</v>
      </c>
    </row>
  </sheetData>
  <mergeCells count="4">
    <mergeCell ref="A44:D44"/>
    <mergeCell ref="A1:K1"/>
    <mergeCell ref="A14:K14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Normal="100" workbookViewId="0">
      <selection activeCell="G4" sqref="G4"/>
    </sheetView>
  </sheetViews>
  <sheetFormatPr defaultRowHeight="16.5" x14ac:dyDescent="0.3"/>
  <cols>
    <col min="1" max="1" width="9.140625" style="25"/>
    <col min="2" max="2" width="25.5703125" style="25" customWidth="1"/>
    <col min="3" max="3" width="18.5703125" style="25" customWidth="1"/>
    <col min="4" max="4" width="10.42578125" style="25" customWidth="1"/>
    <col min="5" max="6" width="11.5703125" style="25" bestFit="1" customWidth="1"/>
    <col min="7" max="7" width="19.28515625" style="25" customWidth="1"/>
    <col min="8" max="8" width="21" style="25" customWidth="1"/>
    <col min="9" max="9" width="5.7109375" style="25" customWidth="1"/>
    <col min="10" max="10" width="19.28515625" style="25" customWidth="1"/>
    <col min="11" max="11" width="16.28515625" style="25" bestFit="1" customWidth="1"/>
    <col min="12" max="12" width="21.42578125" style="25" customWidth="1"/>
    <col min="13" max="16384" width="9.140625" style="25"/>
  </cols>
  <sheetData>
    <row r="1" spans="1:12" x14ac:dyDescent="0.3">
      <c r="A1" s="21" t="s">
        <v>4</v>
      </c>
      <c r="B1" s="21" t="s">
        <v>14</v>
      </c>
      <c r="C1" s="21" t="s">
        <v>10</v>
      </c>
      <c r="D1" s="21" t="s">
        <v>5</v>
      </c>
      <c r="E1" s="21" t="s">
        <v>6</v>
      </c>
      <c r="F1" s="21" t="s">
        <v>7</v>
      </c>
      <c r="G1" s="21" t="s">
        <v>8</v>
      </c>
      <c r="H1" s="21" t="s">
        <v>9</v>
      </c>
    </row>
    <row r="2" spans="1:12" ht="33" x14ac:dyDescent="0.3">
      <c r="A2" s="40">
        <v>1</v>
      </c>
      <c r="B2" s="40" t="s">
        <v>22</v>
      </c>
      <c r="C2" s="41" t="s">
        <v>30</v>
      </c>
      <c r="D2" s="40">
        <v>9</v>
      </c>
      <c r="E2" s="42">
        <f>'Pole Star'!E12</f>
        <v>5254</v>
      </c>
      <c r="F2" s="43">
        <f>'Pole Star'!F12</f>
        <v>5779.4000000000005</v>
      </c>
      <c r="G2" s="44">
        <f>'Pole Star'!H12</f>
        <v>239741600</v>
      </c>
      <c r="H2" s="44">
        <f>'Pole Star'!I12</f>
        <v>254126096</v>
      </c>
      <c r="I2" s="45"/>
      <c r="J2" s="46"/>
      <c r="K2" s="47"/>
      <c r="L2" s="47"/>
    </row>
    <row r="3" spans="1:12" s="20" customFormat="1" ht="33" x14ac:dyDescent="0.3">
      <c r="A3" s="40">
        <v>2</v>
      </c>
      <c r="B3" s="40" t="s">
        <v>23</v>
      </c>
      <c r="C3" s="41" t="s">
        <v>45</v>
      </c>
      <c r="D3" s="40">
        <f>13+15</f>
        <v>28</v>
      </c>
      <c r="E3" s="48">
        <f>'Pole Star'!E44</f>
        <v>16447</v>
      </c>
      <c r="F3" s="48">
        <f>'Pole Star'!F44</f>
        <v>18091.700000000004</v>
      </c>
      <c r="G3" s="44">
        <f>'Pole Star'!H44</f>
        <v>766649300</v>
      </c>
      <c r="H3" s="44">
        <f>'Pole Star'!I44</f>
        <v>812648258</v>
      </c>
      <c r="I3" s="49"/>
      <c r="J3" s="50"/>
      <c r="K3" s="51"/>
      <c r="L3" s="51"/>
    </row>
    <row r="4" spans="1:12" s="20" customFormat="1" x14ac:dyDescent="0.3">
      <c r="A4" s="100" t="s">
        <v>3</v>
      </c>
      <c r="B4" s="100"/>
      <c r="C4" s="100"/>
      <c r="D4" s="21">
        <f>SUM(D2:D3)</f>
        <v>37</v>
      </c>
      <c r="E4" s="48">
        <f>SUM(E2:E3)</f>
        <v>21701</v>
      </c>
      <c r="F4" s="48">
        <f>SUM(F2:F3)</f>
        <v>23871.100000000006</v>
      </c>
      <c r="G4" s="52">
        <f>SUM(G2:G3)</f>
        <v>1006390900</v>
      </c>
      <c r="H4" s="52">
        <f>SUM(H2:H3)</f>
        <v>1066774354</v>
      </c>
    </row>
    <row r="6" spans="1:12" x14ac:dyDescent="0.3">
      <c r="J6" s="30">
        <f>F4*3200</f>
        <v>76387520.000000015</v>
      </c>
    </row>
    <row r="7" spans="1:12" x14ac:dyDescent="0.3">
      <c r="J7" s="31">
        <f>J6*10%</f>
        <v>7638752.0000000019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zoomScale="115" zoomScaleNormal="115" workbookViewId="0">
      <selection activeCell="D18" sqref="D18"/>
    </sheetView>
  </sheetViews>
  <sheetFormatPr defaultRowHeight="16.5" x14ac:dyDescent="0.25"/>
  <cols>
    <col min="1" max="1" width="20.5703125" style="4" customWidth="1"/>
    <col min="2" max="16384" width="9.140625" style="4"/>
  </cols>
  <sheetData>
    <row r="1" spans="1:7" x14ac:dyDescent="0.25">
      <c r="A1" s="3"/>
    </row>
    <row r="2" spans="1:7" x14ac:dyDescent="0.25">
      <c r="A2" s="1" t="s">
        <v>18</v>
      </c>
      <c r="B2" s="1"/>
      <c r="C2" s="1"/>
      <c r="D2" s="1"/>
      <c r="E2" s="3"/>
      <c r="F2" s="3"/>
      <c r="G2" s="3"/>
    </row>
    <row r="3" spans="1:7" x14ac:dyDescent="0.25">
      <c r="A3" s="2" t="s">
        <v>19</v>
      </c>
      <c r="B3" s="2"/>
      <c r="C3" s="2"/>
      <c r="D3" s="2"/>
      <c r="E3" s="5"/>
      <c r="F3" s="5"/>
      <c r="G3" s="5"/>
    </row>
    <row r="4" spans="1:7" x14ac:dyDescent="0.25">
      <c r="A4" s="2">
        <v>1</v>
      </c>
      <c r="B4" s="2" t="s">
        <v>13</v>
      </c>
      <c r="C4" s="2">
        <v>64.099999999999994</v>
      </c>
      <c r="D4" s="37">
        <f>C4*10.764</f>
        <v>689.97239999999988</v>
      </c>
      <c r="E4" s="5"/>
      <c r="F4" s="5"/>
      <c r="G4" s="5"/>
    </row>
    <row r="5" spans="1:7" x14ac:dyDescent="0.25">
      <c r="A5" s="2"/>
      <c r="B5" s="2"/>
      <c r="C5" s="2"/>
      <c r="D5" s="37"/>
      <c r="E5" s="5"/>
      <c r="F5" s="5"/>
      <c r="G5" s="5"/>
    </row>
    <row r="6" spans="1:7" x14ac:dyDescent="0.25">
      <c r="A6" s="8" t="s">
        <v>20</v>
      </c>
      <c r="B6" s="2"/>
      <c r="C6" s="2"/>
      <c r="D6" s="37"/>
      <c r="E6" s="5"/>
      <c r="F6" s="5"/>
      <c r="G6" s="5"/>
    </row>
    <row r="7" spans="1:7" x14ac:dyDescent="0.25">
      <c r="A7" s="2" t="s">
        <v>21</v>
      </c>
      <c r="B7" s="2" t="s">
        <v>16</v>
      </c>
      <c r="C7" s="2">
        <v>41.9</v>
      </c>
      <c r="D7" s="37">
        <f t="shared" ref="D7:D8" si="0">C7*10.764</f>
        <v>451.01159999999993</v>
      </c>
      <c r="E7" s="5"/>
      <c r="F7" s="5"/>
      <c r="G7" s="5"/>
    </row>
    <row r="8" spans="1:7" x14ac:dyDescent="0.25">
      <c r="A8" s="2"/>
      <c r="B8" s="2" t="s">
        <v>15</v>
      </c>
      <c r="C8" s="2">
        <v>64.099999999999994</v>
      </c>
      <c r="D8" s="37">
        <f t="shared" si="0"/>
        <v>689.97239999999988</v>
      </c>
      <c r="E8" s="5"/>
      <c r="F8" s="5"/>
      <c r="G8" s="5"/>
    </row>
    <row r="10" spans="1:7" x14ac:dyDescent="0.25">
      <c r="A10" s="3"/>
    </row>
    <row r="11" spans="1:7" ht="17.25" customHeight="1" x14ac:dyDescent="0.25">
      <c r="E11" s="6"/>
    </row>
    <row r="12" spans="1:7" x14ac:dyDescent="0.25">
      <c r="E12" s="6"/>
    </row>
    <row r="13" spans="1:7" x14ac:dyDescent="0.25">
      <c r="E13" s="6"/>
    </row>
    <row r="14" spans="1:7" x14ac:dyDescent="0.25">
      <c r="E14" s="6"/>
    </row>
    <row r="15" spans="1:7" x14ac:dyDescent="0.25">
      <c r="E15" s="6"/>
    </row>
    <row r="16" spans="1:7" x14ac:dyDescent="0.25">
      <c r="E16" s="6"/>
    </row>
    <row r="18" spans="1:5" x14ac:dyDescent="0.25">
      <c r="A18" s="3"/>
    </row>
    <row r="19" spans="1:5" x14ac:dyDescent="0.25">
      <c r="D19" s="7"/>
      <c r="E19" s="6"/>
    </row>
    <row r="20" spans="1:5" x14ac:dyDescent="0.25">
      <c r="D20" s="7"/>
      <c r="E20" s="6"/>
    </row>
    <row r="21" spans="1:5" x14ac:dyDescent="0.25">
      <c r="D21" s="7"/>
      <c r="E21" s="6"/>
    </row>
    <row r="22" spans="1:5" x14ac:dyDescent="0.25">
      <c r="D22" s="7"/>
      <c r="E22" s="6"/>
    </row>
    <row r="23" spans="1:5" x14ac:dyDescent="0.25">
      <c r="D23" s="7"/>
      <c r="E23" s="6"/>
    </row>
    <row r="24" spans="1:5" x14ac:dyDescent="0.25">
      <c r="D24" s="7"/>
      <c r="E24" s="6"/>
    </row>
    <row r="26" spans="1:5" x14ac:dyDescent="0.25">
      <c r="A26" s="3"/>
    </row>
    <row r="27" spans="1:5" x14ac:dyDescent="0.25">
      <c r="D27" s="7"/>
      <c r="E27" s="6"/>
    </row>
    <row r="28" spans="1:5" x14ac:dyDescent="0.25">
      <c r="D28" s="7"/>
      <c r="E28" s="6"/>
    </row>
    <row r="29" spans="1:5" x14ac:dyDescent="0.25">
      <c r="D29" s="7"/>
      <c r="E29" s="6"/>
    </row>
    <row r="30" spans="1:5" x14ac:dyDescent="0.25">
      <c r="D30" s="7"/>
      <c r="E30" s="6"/>
    </row>
    <row r="31" spans="1:5" x14ac:dyDescent="0.25">
      <c r="D31" s="7"/>
      <c r="E31" s="6"/>
    </row>
    <row r="32" spans="1:5" x14ac:dyDescent="0.25">
      <c r="D32" s="7"/>
      <c r="E32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AA27"/>
  <sheetViews>
    <sheetView zoomScaleNormal="100" workbookViewId="0">
      <selection activeCell="G19" sqref="G19"/>
    </sheetView>
  </sheetViews>
  <sheetFormatPr defaultRowHeight="16.5" x14ac:dyDescent="0.3"/>
  <cols>
    <col min="1" max="11" width="9.140625" style="9"/>
    <col min="12" max="12" width="9.7109375" style="9" bestFit="1" customWidth="1"/>
    <col min="13" max="13" width="9.140625" style="9"/>
    <col min="14" max="14" width="13.7109375" style="9" bestFit="1" customWidth="1"/>
    <col min="15" max="16384" width="9.140625" style="9"/>
  </cols>
  <sheetData>
    <row r="2" spans="8:27" x14ac:dyDescent="0.3">
      <c r="W2" s="11"/>
      <c r="X2" s="11"/>
      <c r="Y2" s="11"/>
      <c r="Z2" s="12"/>
      <c r="AA2" s="11"/>
    </row>
    <row r="3" spans="8:27" x14ac:dyDescent="0.3">
      <c r="W3" s="11"/>
      <c r="X3" s="11"/>
      <c r="Y3" s="11"/>
      <c r="Z3" s="12"/>
      <c r="AA3" s="11"/>
    </row>
    <row r="4" spans="8:27" x14ac:dyDescent="0.3">
      <c r="W4" s="11"/>
      <c r="X4" s="11"/>
      <c r="Y4" s="11"/>
      <c r="Z4" s="12"/>
      <c r="AA4" s="11"/>
    </row>
    <row r="5" spans="8:27" x14ac:dyDescent="0.3">
      <c r="H5" s="11"/>
      <c r="I5" s="11"/>
      <c r="W5" s="13"/>
      <c r="X5" s="13"/>
      <c r="Y5" s="13"/>
      <c r="Z5" s="13"/>
      <c r="AA5" s="13"/>
    </row>
    <row r="6" spans="8:27" x14ac:dyDescent="0.3">
      <c r="W6" s="14"/>
      <c r="X6" s="14"/>
      <c r="Y6" s="14"/>
      <c r="Z6" s="14"/>
      <c r="AA6" s="14"/>
    </row>
    <row r="7" spans="8:27" x14ac:dyDescent="0.3">
      <c r="W7" s="14"/>
      <c r="X7" s="14"/>
      <c r="Y7" s="14"/>
      <c r="Z7" s="14"/>
      <c r="AA7" s="14"/>
    </row>
    <row r="8" spans="8:27" x14ac:dyDescent="0.3">
      <c r="W8" s="14"/>
      <c r="X8" s="14"/>
      <c r="Y8" s="14"/>
      <c r="Z8" s="14"/>
      <c r="AA8" s="14"/>
    </row>
    <row r="9" spans="8:27" x14ac:dyDescent="0.3">
      <c r="W9" s="14"/>
      <c r="X9" s="14"/>
      <c r="Y9" s="14"/>
      <c r="Z9" s="14"/>
      <c r="AA9" s="14"/>
    </row>
    <row r="10" spans="8:27" x14ac:dyDescent="0.3">
      <c r="W10" s="14"/>
      <c r="X10" s="14"/>
      <c r="Y10" s="14"/>
      <c r="Z10" s="14"/>
      <c r="AA10" s="14"/>
    </row>
    <row r="11" spans="8:27" x14ac:dyDescent="0.3">
      <c r="W11" s="14"/>
      <c r="X11" s="14"/>
      <c r="Y11" s="14"/>
      <c r="Z11" s="14"/>
      <c r="AA11" s="14"/>
    </row>
    <row r="12" spans="8:27" x14ac:dyDescent="0.3">
      <c r="W12" s="14"/>
      <c r="X12" s="14"/>
      <c r="Y12" s="14"/>
      <c r="Z12" s="14"/>
      <c r="AA12" s="14"/>
    </row>
    <row r="13" spans="8:27" x14ac:dyDescent="0.3">
      <c r="W13" s="14"/>
      <c r="X13" s="14"/>
      <c r="Y13" s="14"/>
      <c r="Z13" s="14"/>
      <c r="AA13" s="14"/>
    </row>
    <row r="14" spans="8:27" x14ac:dyDescent="0.3">
      <c r="W14" s="10"/>
      <c r="X14" s="10"/>
      <c r="Y14" s="10"/>
      <c r="Z14" s="15"/>
      <c r="AA14" s="10"/>
    </row>
    <row r="15" spans="8:27" x14ac:dyDescent="0.3">
      <c r="W15" s="10"/>
      <c r="X15" s="10"/>
      <c r="Y15" s="10"/>
      <c r="Z15" s="15"/>
      <c r="AA15" s="10"/>
    </row>
    <row r="16" spans="8:27" x14ac:dyDescent="0.3">
      <c r="W16" s="10"/>
      <c r="X16" s="10"/>
      <c r="Y16" s="10"/>
      <c r="Z16" s="15"/>
      <c r="AA16" s="10"/>
    </row>
    <row r="17" spans="5:27" x14ac:dyDescent="0.3">
      <c r="W17" s="10"/>
      <c r="X17" s="10"/>
      <c r="Y17" s="10"/>
      <c r="Z17" s="15"/>
      <c r="AA17" s="10"/>
    </row>
    <row r="18" spans="5:27" x14ac:dyDescent="0.3">
      <c r="E18" s="16"/>
      <c r="F18" s="16"/>
      <c r="G18" s="16"/>
      <c r="H18" s="16"/>
      <c r="I18" s="16"/>
      <c r="AA18" s="3"/>
    </row>
    <row r="19" spans="5:27" x14ac:dyDescent="0.3">
      <c r="E19" s="38">
        <v>1</v>
      </c>
      <c r="F19" s="38" t="s">
        <v>17</v>
      </c>
      <c r="G19" s="38">
        <v>41.9</v>
      </c>
      <c r="H19" s="54">
        <f>G19*10.764</f>
        <v>451.01159999999993</v>
      </c>
      <c r="I19" s="38">
        <v>4</v>
      </c>
      <c r="W19" s="14"/>
      <c r="X19" s="14"/>
      <c r="Y19" s="14"/>
      <c r="Z19" s="14"/>
      <c r="AA19" s="14"/>
    </row>
    <row r="20" spans="5:27" x14ac:dyDescent="0.3">
      <c r="E20" s="38">
        <v>2</v>
      </c>
      <c r="F20" s="38" t="s">
        <v>15</v>
      </c>
      <c r="G20" s="38">
        <v>64.099999999999994</v>
      </c>
      <c r="H20" s="54">
        <f>G20*10.764</f>
        <v>689.97239999999988</v>
      </c>
      <c r="I20" s="38">
        <v>5</v>
      </c>
      <c r="W20" s="14"/>
      <c r="X20" s="14"/>
      <c r="Y20" s="14"/>
      <c r="Z20" s="14"/>
      <c r="AA20" s="14"/>
    </row>
    <row r="21" spans="5:27" x14ac:dyDescent="0.3">
      <c r="E21" s="39"/>
      <c r="F21" s="39"/>
      <c r="G21" s="39"/>
      <c r="H21" s="39"/>
      <c r="I21" s="39">
        <f>SUM(I19:I20)</f>
        <v>9</v>
      </c>
    </row>
    <row r="26" spans="5:27" x14ac:dyDescent="0.3">
      <c r="G26" s="9" t="s">
        <v>42</v>
      </c>
      <c r="H26" s="9" t="s">
        <v>13</v>
      </c>
      <c r="I26" s="9">
        <v>64.069999999999993</v>
      </c>
      <c r="J26" s="9">
        <f>I26*10.764</f>
        <v>689.64947999999993</v>
      </c>
      <c r="K26" s="9">
        <v>30317900</v>
      </c>
      <c r="L26" s="17">
        <f>K26/J26</f>
        <v>43961.317856717593</v>
      </c>
      <c r="N26" s="17">
        <v>32416591</v>
      </c>
      <c r="O26" s="9">
        <f>N26/J26</f>
        <v>47004.444924688411</v>
      </c>
    </row>
    <row r="27" spans="5:27" x14ac:dyDescent="0.3">
      <c r="H27" s="9" t="s">
        <v>16</v>
      </c>
      <c r="I27" s="9">
        <v>41.92</v>
      </c>
      <c r="J27" s="9">
        <f>I27*10.764</f>
        <v>451.22687999999999</v>
      </c>
      <c r="K27" s="9">
        <v>20203200</v>
      </c>
      <c r="L27" s="17">
        <f>K27/J27</f>
        <v>44773.928361714621</v>
      </c>
      <c r="N27" s="17">
        <v>21711749</v>
      </c>
      <c r="O27" s="9">
        <f>N27/J27</f>
        <v>48117.144528269237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2:Q25"/>
  <sheetViews>
    <sheetView workbookViewId="0">
      <selection activeCell="J24" sqref="J24"/>
    </sheetView>
  </sheetViews>
  <sheetFormatPr defaultRowHeight="16.5" x14ac:dyDescent="0.3"/>
  <cols>
    <col min="1" max="1" width="3.28515625" style="25" customWidth="1"/>
    <col min="2" max="2" width="6.140625" style="25" bestFit="1" customWidth="1"/>
    <col min="3" max="3" width="7.7109375" style="25" customWidth="1"/>
    <col min="4" max="4" width="7.5703125" style="25" customWidth="1"/>
    <col min="5" max="6" width="14.28515625" style="25" bestFit="1" customWidth="1"/>
    <col min="7" max="8" width="14.28515625" style="25" customWidth="1"/>
    <col min="9" max="9" width="16" style="25" customWidth="1"/>
    <col min="10" max="10" width="14.28515625" style="25" bestFit="1" customWidth="1"/>
    <col min="11" max="11" width="10" style="25" bestFit="1" customWidth="1"/>
    <col min="12" max="14" width="9.140625" style="25"/>
    <col min="15" max="15" width="14.28515625" style="25" bestFit="1" customWidth="1"/>
    <col min="16" max="16" width="9.140625" style="25"/>
    <col min="17" max="17" width="10" style="25" bestFit="1" customWidth="1"/>
    <col min="18" max="16384" width="9.140625" style="25"/>
  </cols>
  <sheetData>
    <row r="2" spans="2:17" s="45" customFormat="1" ht="33" x14ac:dyDescent="0.25">
      <c r="B2" s="40" t="s">
        <v>36</v>
      </c>
      <c r="C2" s="41" t="s">
        <v>26</v>
      </c>
      <c r="D2" s="41" t="s">
        <v>25</v>
      </c>
      <c r="E2" s="40" t="s">
        <v>37</v>
      </c>
      <c r="F2" s="40" t="s">
        <v>27</v>
      </c>
      <c r="G2" s="40" t="s">
        <v>38</v>
      </c>
      <c r="H2" s="41" t="s">
        <v>39</v>
      </c>
      <c r="I2" s="41" t="s">
        <v>40</v>
      </c>
      <c r="J2" s="40" t="s">
        <v>28</v>
      </c>
    </row>
    <row r="3" spans="2:17" x14ac:dyDescent="0.3">
      <c r="B3" s="26">
        <v>1</v>
      </c>
      <c r="C3" s="27">
        <v>0</v>
      </c>
      <c r="D3" s="28">
        <v>874</v>
      </c>
      <c r="E3" s="29">
        <v>25500000</v>
      </c>
      <c r="F3" s="29">
        <f>E3/D3</f>
        <v>29176.201372997712</v>
      </c>
      <c r="G3" s="29">
        <v>828500</v>
      </c>
      <c r="H3" s="29">
        <v>30000</v>
      </c>
      <c r="I3" s="29">
        <f>E3+G3+H3</f>
        <v>26358500</v>
      </c>
      <c r="J3" s="29">
        <f>I3/D3</f>
        <v>30158.466819221969</v>
      </c>
      <c r="O3" s="30"/>
    </row>
    <row r="4" spans="2:17" x14ac:dyDescent="0.3">
      <c r="B4" s="26">
        <v>2</v>
      </c>
      <c r="C4" s="27">
        <v>88.33</v>
      </c>
      <c r="D4" s="28">
        <f>C4*10.764</f>
        <v>950.78411999999992</v>
      </c>
      <c r="E4" s="29">
        <v>34959415</v>
      </c>
      <c r="F4" s="29">
        <f t="shared" ref="F4:F10" si="0">E4/D4</f>
        <v>36769.03543572015</v>
      </c>
      <c r="G4" s="29">
        <v>2097700</v>
      </c>
      <c r="H4" s="29">
        <v>30000</v>
      </c>
      <c r="I4" s="29">
        <f t="shared" ref="I4:I10" si="1">E4+G4+H4</f>
        <v>37087115</v>
      </c>
      <c r="J4" s="29">
        <f t="shared" ref="J4:J10" si="2">I4/D4</f>
        <v>39006.872559041061</v>
      </c>
      <c r="K4" s="31"/>
      <c r="O4" s="30"/>
      <c r="Q4" s="31"/>
    </row>
    <row r="5" spans="2:17" x14ac:dyDescent="0.3">
      <c r="B5" s="26">
        <v>3</v>
      </c>
      <c r="C5" s="27">
        <v>57.1</v>
      </c>
      <c r="D5" s="28">
        <f t="shared" ref="D5:D10" si="3">C5*10.764</f>
        <v>614.62439999999992</v>
      </c>
      <c r="E5" s="29">
        <v>24500000</v>
      </c>
      <c r="F5" s="29">
        <f t="shared" si="0"/>
        <v>39861.743204467646</v>
      </c>
      <c r="G5" s="29">
        <v>1225000</v>
      </c>
      <c r="H5" s="29">
        <v>30000</v>
      </c>
      <c r="I5" s="29">
        <f t="shared" si="1"/>
        <v>25755000</v>
      </c>
      <c r="J5" s="29">
        <f t="shared" si="2"/>
        <v>41903.640662492413</v>
      </c>
      <c r="O5" s="30"/>
    </row>
    <row r="6" spans="2:17" x14ac:dyDescent="0.3">
      <c r="B6" s="26">
        <v>4</v>
      </c>
      <c r="C6" s="27" t="s">
        <v>29</v>
      </c>
      <c r="D6" s="28">
        <v>546</v>
      </c>
      <c r="E6" s="29">
        <v>22800000</v>
      </c>
      <c r="F6" s="29">
        <f t="shared" si="0"/>
        <v>41758.241758241755</v>
      </c>
      <c r="G6" s="29">
        <v>543500</v>
      </c>
      <c r="H6" s="29">
        <v>30000</v>
      </c>
      <c r="I6" s="29">
        <f t="shared" si="1"/>
        <v>23373500</v>
      </c>
      <c r="J6" s="29">
        <f t="shared" si="2"/>
        <v>42808.608058608057</v>
      </c>
      <c r="O6" s="30"/>
    </row>
    <row r="7" spans="2:17" x14ac:dyDescent="0.3">
      <c r="B7" s="26">
        <v>5</v>
      </c>
      <c r="C7" s="27">
        <v>38.229999999999997</v>
      </c>
      <c r="D7" s="28">
        <f t="shared" si="3"/>
        <v>411.50771999999995</v>
      </c>
      <c r="E7" s="29">
        <v>12745000</v>
      </c>
      <c r="F7" s="29">
        <f t="shared" si="0"/>
        <v>30971.472418549041</v>
      </c>
      <c r="G7" s="29">
        <v>764700</v>
      </c>
      <c r="H7" s="29">
        <v>30000</v>
      </c>
      <c r="I7" s="29">
        <f t="shared" si="1"/>
        <v>13539700</v>
      </c>
      <c r="J7" s="29">
        <f t="shared" si="2"/>
        <v>32902.663405682892</v>
      </c>
      <c r="K7" s="31"/>
      <c r="O7" s="30"/>
    </row>
    <row r="8" spans="2:17" x14ac:dyDescent="0.3">
      <c r="B8" s="26">
        <v>6</v>
      </c>
      <c r="C8" s="27">
        <v>68.680000000000007</v>
      </c>
      <c r="D8" s="28">
        <f t="shared" si="3"/>
        <v>739.27152000000001</v>
      </c>
      <c r="E8" s="29">
        <v>31873918</v>
      </c>
      <c r="F8" s="29">
        <f t="shared" si="0"/>
        <v>43115.306267986627</v>
      </c>
      <c r="G8" s="29">
        <v>1912500</v>
      </c>
      <c r="H8" s="29">
        <v>30000</v>
      </c>
      <c r="I8" s="29">
        <f t="shared" si="1"/>
        <v>33816418</v>
      </c>
      <c r="J8" s="29">
        <f t="shared" si="2"/>
        <v>45742.892949534966</v>
      </c>
      <c r="K8" s="31"/>
      <c r="O8" s="30"/>
    </row>
    <row r="9" spans="2:17" x14ac:dyDescent="0.3">
      <c r="B9" s="26">
        <v>7</v>
      </c>
      <c r="C9" s="27">
        <v>42.89</v>
      </c>
      <c r="D9" s="28">
        <f>C9*10.764</f>
        <v>461.66795999999999</v>
      </c>
      <c r="E9" s="29">
        <v>13800000</v>
      </c>
      <c r="F9" s="29">
        <f>E9/D9</f>
        <v>29891.61301122131</v>
      </c>
      <c r="G9" s="29">
        <v>828000</v>
      </c>
      <c r="H9" s="29">
        <v>30000</v>
      </c>
      <c r="I9" s="29">
        <f t="shared" si="1"/>
        <v>14658000</v>
      </c>
      <c r="J9" s="29">
        <f t="shared" si="2"/>
        <v>31750.091559310291</v>
      </c>
      <c r="K9" s="31"/>
      <c r="O9" s="30"/>
    </row>
    <row r="10" spans="2:17" x14ac:dyDescent="0.3">
      <c r="B10" s="26">
        <v>8</v>
      </c>
      <c r="C10" s="27">
        <v>124.82</v>
      </c>
      <c r="D10" s="28">
        <f t="shared" si="3"/>
        <v>1343.5624799999998</v>
      </c>
      <c r="E10" s="29">
        <v>44859460</v>
      </c>
      <c r="F10" s="29">
        <f t="shared" si="0"/>
        <v>33388.443535577149</v>
      </c>
      <c r="G10" s="29">
        <v>2691600</v>
      </c>
      <c r="H10" s="29">
        <v>30000</v>
      </c>
      <c r="I10" s="29">
        <f t="shared" si="1"/>
        <v>47581060</v>
      </c>
      <c r="J10" s="29">
        <f t="shared" si="2"/>
        <v>35414.102960064803</v>
      </c>
      <c r="O10" s="30"/>
    </row>
    <row r="11" spans="2:17" x14ac:dyDescent="0.3">
      <c r="F11" s="18">
        <f>AVERAGE(F3:F10)</f>
        <v>35616.50712559517</v>
      </c>
      <c r="G11" s="101" t="s">
        <v>24</v>
      </c>
      <c r="H11" s="101"/>
      <c r="I11" s="101"/>
      <c r="J11" s="19">
        <f>AVERAGE(J3:J10)</f>
        <v>37460.917371744552</v>
      </c>
      <c r="O11" s="30"/>
    </row>
    <row r="12" spans="2:17" x14ac:dyDescent="0.3">
      <c r="F12" s="33"/>
      <c r="G12" s="102"/>
      <c r="H12" s="102"/>
      <c r="I12" s="102"/>
      <c r="J12" s="33"/>
      <c r="O12" s="30"/>
    </row>
    <row r="13" spans="2:17" x14ac:dyDescent="0.3">
      <c r="O13" s="30"/>
    </row>
    <row r="14" spans="2:17" x14ac:dyDescent="0.3">
      <c r="O14" s="30"/>
    </row>
    <row r="15" spans="2:17" x14ac:dyDescent="0.3">
      <c r="O15" s="30"/>
    </row>
    <row r="16" spans="2:17" x14ac:dyDescent="0.3">
      <c r="C16" s="100" t="s">
        <v>31</v>
      </c>
      <c r="D16" s="100"/>
      <c r="E16" s="100"/>
      <c r="F16" s="100"/>
      <c r="H16" s="31"/>
      <c r="O16" s="30"/>
    </row>
    <row r="17" spans="3:15" x14ac:dyDescent="0.3">
      <c r="C17" s="21">
        <v>1</v>
      </c>
      <c r="D17" s="22">
        <v>515</v>
      </c>
      <c r="E17" s="36">
        <v>19700000</v>
      </c>
      <c r="F17" s="23">
        <f>E17/D17</f>
        <v>38252.427184466018</v>
      </c>
      <c r="O17" s="30"/>
    </row>
    <row r="18" spans="3:15" x14ac:dyDescent="0.3">
      <c r="C18" s="21">
        <v>2</v>
      </c>
      <c r="D18" s="22">
        <v>987</v>
      </c>
      <c r="E18" s="36">
        <v>53700000</v>
      </c>
      <c r="F18" s="23">
        <f>E18/D18</f>
        <v>54407.294832826745</v>
      </c>
      <c r="O18" s="30"/>
    </row>
    <row r="19" spans="3:15" x14ac:dyDescent="0.3">
      <c r="C19" s="21">
        <v>3</v>
      </c>
      <c r="D19" s="22">
        <v>2514</v>
      </c>
      <c r="E19" s="36">
        <v>85500000</v>
      </c>
      <c r="F19" s="23">
        <f>E19/D19</f>
        <v>34009.546539379473</v>
      </c>
      <c r="O19" s="30"/>
    </row>
    <row r="20" spans="3:15" x14ac:dyDescent="0.3">
      <c r="C20" s="21">
        <v>4</v>
      </c>
      <c r="D20" s="22">
        <v>757</v>
      </c>
      <c r="E20" s="36">
        <v>24000000</v>
      </c>
      <c r="F20" s="23">
        <f>E20/D20</f>
        <v>31704.095112285337</v>
      </c>
      <c r="O20" s="30"/>
    </row>
    <row r="21" spans="3:15" x14ac:dyDescent="0.3">
      <c r="C21" s="21">
        <v>5</v>
      </c>
      <c r="D21" s="22">
        <v>2450</v>
      </c>
      <c r="E21" s="36">
        <v>85000000</v>
      </c>
      <c r="F21" s="23">
        <f>E21/D21</f>
        <v>34693.877551020407</v>
      </c>
      <c r="O21" s="30"/>
    </row>
    <row r="22" spans="3:15" x14ac:dyDescent="0.3">
      <c r="C22" s="20"/>
      <c r="D22" s="20"/>
      <c r="E22" s="35" t="s">
        <v>24</v>
      </c>
      <c r="F22" s="24">
        <f>AVERAGE(F17:F21)</f>
        <v>38613.448243995597</v>
      </c>
      <c r="O22" s="30"/>
    </row>
    <row r="23" spans="3:15" x14ac:dyDescent="0.3">
      <c r="C23" s="20"/>
      <c r="D23" s="20"/>
      <c r="E23" s="34"/>
      <c r="F23" s="34"/>
      <c r="O23" s="30"/>
    </row>
    <row r="24" spans="3:15" x14ac:dyDescent="0.3">
      <c r="F24" s="32"/>
      <c r="O24" s="30"/>
    </row>
    <row r="25" spans="3:15" x14ac:dyDescent="0.3">
      <c r="N25" s="25">
        <v>20504</v>
      </c>
    </row>
  </sheetData>
  <mergeCells count="3">
    <mergeCell ref="G11:I11"/>
    <mergeCell ref="G12:I12"/>
    <mergeCell ref="C16:F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D33:E34"/>
  <sheetViews>
    <sheetView topLeftCell="A10" workbookViewId="0">
      <selection activeCell="C32" sqref="C32:F38"/>
    </sheetView>
  </sheetViews>
  <sheetFormatPr defaultRowHeight="16.5" x14ac:dyDescent="0.3"/>
  <cols>
    <col min="1" max="3" width="9.140625" style="9"/>
    <col min="4" max="4" width="13.7109375" style="9" bestFit="1" customWidth="1"/>
    <col min="5" max="16384" width="9.140625" style="9"/>
  </cols>
  <sheetData>
    <row r="33" spans="4:5" x14ac:dyDescent="0.3">
      <c r="D33" s="17">
        <f>85370*560.12</f>
        <v>47817444.399999999</v>
      </c>
      <c r="E33" s="9">
        <f>MROUND((D33*0.025/12),500)</f>
        <v>99500</v>
      </c>
    </row>
    <row r="34" spans="4:5" x14ac:dyDescent="0.3">
      <c r="D34" s="17">
        <f>171800*560.12</f>
        <v>96228616</v>
      </c>
      <c r="E34" s="9">
        <f>MROUND((D34*0.025/12),500)</f>
        <v>200500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2FF2-C628-4802-A908-FDCE3953E0D6}">
  <dimension ref="A1"/>
  <sheetViews>
    <sheetView topLeftCell="A7" workbookViewId="0">
      <selection activeCell="V26" sqref="V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Pole Star</vt:lpstr>
      <vt:lpstr>Total</vt:lpstr>
      <vt:lpstr>Typical Floor</vt:lpstr>
      <vt:lpstr>RERA</vt:lpstr>
      <vt:lpstr>IGR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2024-06-22T08:59:08Z</dcterms:modified>
</cp:coreProperties>
</file>