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00268C0E-E397-4174-A981-16CB503FB6A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C20" i="5" l="1"/>
  <c r="T15" i="5"/>
  <c r="T14" i="5"/>
  <c r="T13" i="5"/>
  <c r="T12" i="5"/>
  <c r="T11" i="5"/>
  <c r="T10" i="5"/>
  <c r="T9" i="5"/>
  <c r="K11" i="5"/>
  <c r="K14" i="5"/>
  <c r="K12" i="5"/>
  <c r="G9" i="5"/>
  <c r="N18" i="5"/>
  <c r="H12" i="5"/>
  <c r="H11" i="5"/>
  <c r="B8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B23" i="5" s="1"/>
  <c r="B7" i="5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<sst xmlns="http://schemas.openxmlformats.org/spreadsheetml/2006/main" count="70" uniqueCount="49">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</sst>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T43"/>
  <sheetViews>
    <sheetView tabSelected="1" workbookViewId="0">
      <selection activeCell="H17" sqref="H17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8" max="8" width="14.28515625" bestFit="1" customWidth="1"/>
  </cols>
  <sheetData>
    <row r="2" spans="1:20" x14ac:dyDescent="0.25">
      <c r="A2" s="17"/>
      <c r="B2" s="17"/>
    </row>
    <row r="3" spans="1:20" x14ac:dyDescent="0.25">
      <c r="A3" s="17" t="s">
        <v>34</v>
      </c>
      <c r="B3" s="17"/>
    </row>
    <row r="4" spans="1:20" x14ac:dyDescent="0.25">
      <c r="A4" s="17" t="s">
        <v>20</v>
      </c>
      <c r="B4" s="17">
        <v>2024</v>
      </c>
    </row>
    <row r="5" spans="1:20" x14ac:dyDescent="0.25">
      <c r="A5" s="17" t="s">
        <v>21</v>
      </c>
      <c r="B5" s="17">
        <v>2014</v>
      </c>
    </row>
    <row r="6" spans="1:20" x14ac:dyDescent="0.25">
      <c r="A6" s="17" t="s">
        <v>22</v>
      </c>
      <c r="B6" s="17">
        <f>B4-B5</f>
        <v>10</v>
      </c>
    </row>
    <row r="7" spans="1:20" x14ac:dyDescent="0.25">
      <c r="A7" s="17"/>
      <c r="B7" s="17">
        <f>60-B6</f>
        <v>50</v>
      </c>
    </row>
    <row r="8" spans="1:20" x14ac:dyDescent="0.25">
      <c r="A8" s="17" t="s">
        <v>23</v>
      </c>
      <c r="B8" s="46">
        <f>457*3000</f>
        <v>1371000</v>
      </c>
      <c r="E8" t="s">
        <v>35</v>
      </c>
      <c r="F8">
        <v>381</v>
      </c>
      <c r="H8" s="1"/>
    </row>
    <row r="9" spans="1:20" x14ac:dyDescent="0.25">
      <c r="A9" s="17" t="s">
        <v>24</v>
      </c>
      <c r="B9" s="17"/>
      <c r="E9" t="s">
        <v>47</v>
      </c>
      <c r="F9">
        <v>42.49</v>
      </c>
      <c r="G9">
        <f>F9*10.764</f>
        <v>457.36235999999997</v>
      </c>
      <c r="H9" s="1">
        <v>457</v>
      </c>
      <c r="R9">
        <v>3.66</v>
      </c>
      <c r="S9">
        <v>3</v>
      </c>
      <c r="T9">
        <f>R9*S9</f>
        <v>10.98</v>
      </c>
    </row>
    <row r="10" spans="1:20" x14ac:dyDescent="0.25">
      <c r="A10" s="17"/>
      <c r="B10" s="17"/>
      <c r="H10" s="1">
        <v>28000</v>
      </c>
      <c r="J10">
        <v>491</v>
      </c>
      <c r="K10">
        <v>57</v>
      </c>
      <c r="R10">
        <v>3.25</v>
      </c>
      <c r="S10">
        <v>2.1</v>
      </c>
      <c r="T10">
        <f>R10*S10</f>
        <v>6.8250000000000002</v>
      </c>
    </row>
    <row r="11" spans="1:20" x14ac:dyDescent="0.25">
      <c r="A11" s="17" t="s">
        <v>25</v>
      </c>
      <c r="B11" s="17">
        <f>100-10</f>
        <v>90</v>
      </c>
      <c r="H11" s="1">
        <f>H9*H10</f>
        <v>12796000</v>
      </c>
      <c r="K11">
        <f>J10+K10</f>
        <v>548</v>
      </c>
      <c r="R11">
        <v>3.25</v>
      </c>
      <c r="S11">
        <v>3.11</v>
      </c>
      <c r="T11">
        <f>R11*S11</f>
        <v>10.1075</v>
      </c>
    </row>
    <row r="12" spans="1:20" x14ac:dyDescent="0.25">
      <c r="A12" s="17" t="s">
        <v>26</v>
      </c>
      <c r="B12" s="17">
        <f>B11*B6/60</f>
        <v>15</v>
      </c>
      <c r="E12" t="s">
        <v>35</v>
      </c>
      <c r="H12" s="1">
        <f>H11/F8</f>
        <v>33585.301837270345</v>
      </c>
      <c r="K12">
        <f>K11*1.2</f>
        <v>657.6</v>
      </c>
      <c r="R12">
        <v>1.2</v>
      </c>
      <c r="S12">
        <v>2.1</v>
      </c>
      <c r="T12">
        <f>R12*S12</f>
        <v>2.52</v>
      </c>
    </row>
    <row r="13" spans="1:20" x14ac:dyDescent="0.25">
      <c r="A13" s="17"/>
      <c r="B13" s="47">
        <f>B12%</f>
        <v>0.15</v>
      </c>
      <c r="K13">
        <v>34000</v>
      </c>
      <c r="R13">
        <v>1.2</v>
      </c>
      <c r="S13">
        <v>2.1</v>
      </c>
      <c r="T13">
        <f>R13*S13</f>
        <v>2.52</v>
      </c>
    </row>
    <row r="14" spans="1:20" x14ac:dyDescent="0.25">
      <c r="A14" s="17"/>
      <c r="B14" s="17"/>
      <c r="K14">
        <f>K12*K13</f>
        <v>22358400</v>
      </c>
      <c r="T14">
        <f>SUM(T9:T13)</f>
        <v>32.952500000000001</v>
      </c>
    </row>
    <row r="15" spans="1:20" x14ac:dyDescent="0.25">
      <c r="A15" s="17" t="s">
        <v>27</v>
      </c>
      <c r="B15" s="46">
        <f>ROUND((B8*B13),0)</f>
        <v>205650</v>
      </c>
      <c r="T15">
        <f>T14*10.764</f>
        <v>354.70070999999996</v>
      </c>
    </row>
    <row r="16" spans="1:20" x14ac:dyDescent="0.25">
      <c r="A16" s="17" t="s">
        <v>15</v>
      </c>
      <c r="B16" s="46">
        <v>381</v>
      </c>
    </row>
    <row r="17" spans="1:14" x14ac:dyDescent="0.25">
      <c r="A17" s="17" t="s">
        <v>42</v>
      </c>
      <c r="B17" s="17">
        <v>35000</v>
      </c>
      <c r="N17">
        <v>241</v>
      </c>
    </row>
    <row r="18" spans="1:14" x14ac:dyDescent="0.25">
      <c r="A18" s="17" t="s">
        <v>28</v>
      </c>
      <c r="B18" s="46">
        <f>B17*B16</f>
        <v>13335000</v>
      </c>
      <c r="N18">
        <f>N17/1.2</f>
        <v>200.83333333333334</v>
      </c>
    </row>
    <row r="19" spans="1:14" x14ac:dyDescent="0.25">
      <c r="A19" s="17" t="s">
        <v>29</v>
      </c>
      <c r="B19" s="17"/>
    </row>
    <row r="20" spans="1:14" x14ac:dyDescent="0.25">
      <c r="A20" s="43" t="s">
        <v>48</v>
      </c>
      <c r="B20" s="48">
        <f>B18-B15</f>
        <v>13129350</v>
      </c>
      <c r="C20" s="5">
        <f>B20/381</f>
        <v>34460.236220472441</v>
      </c>
    </row>
    <row r="21" spans="1:14" x14ac:dyDescent="0.25">
      <c r="A21" s="43" t="s">
        <v>31</v>
      </c>
      <c r="B21" s="48">
        <f>ROUND((B20*90%),0)</f>
        <v>11816415</v>
      </c>
    </row>
    <row r="22" spans="1:14" x14ac:dyDescent="0.25">
      <c r="A22" s="43" t="s">
        <v>32</v>
      </c>
      <c r="B22" s="48">
        <f>ROUND((B20*80%),0)</f>
        <v>10503480</v>
      </c>
    </row>
    <row r="23" spans="1:14" x14ac:dyDescent="0.25">
      <c r="A23" s="43" t="s">
        <v>33</v>
      </c>
      <c r="B23" s="48">
        <f>MROUND((B20*0.025/12),500)</f>
        <v>27500</v>
      </c>
    </row>
    <row r="25" spans="1:14" x14ac:dyDescent="0.25">
      <c r="B25" s="5">
        <f>B20/222</f>
        <v>59141.216216216213</v>
      </c>
    </row>
    <row r="32" spans="1:14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2024-07-02T06:29:14Z</dcterms:modified>
</cp:coreProperties>
</file>