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 Making Cases\Techno Tarp And Polymers Private Limited - Sarigam - 4922\"/>
    </mc:Choice>
  </mc:AlternateContent>
  <xr:revisionPtr revIDLastSave="0" documentId="13_ncr:1_{D071EB46-B7BA-4188-A707-FB88847DD3A8}" xr6:coauthVersionLast="47" xr6:coauthVersionMax="47" xr10:uidLastSave="{00000000-0000-0000-0000-000000000000}"/>
  <bookViews>
    <workbookView xWindow="-120" yWindow="-120" windowWidth="29040" windowHeight="15720" xr2:uid="{B1083B40-0CC8-4628-BCC1-39AB3F868865}"/>
  </bookViews>
  <sheets>
    <sheet name="Sheet12" sheetId="12" r:id="rId1"/>
    <sheet name="Sheet11" sheetId="11" r:id="rId2"/>
    <sheet name="Sheet1" sheetId="1" r:id="rId3"/>
    <sheet name="Sheet2" sheetId="2" r:id="rId4"/>
    <sheet name="Sheet3" sheetId="3" r:id="rId5"/>
    <sheet name="Sheet4" sheetId="4" r:id="rId6"/>
    <sheet name="Sheet5" sheetId="5" r:id="rId7"/>
    <sheet name="Sheet6" sheetId="6" r:id="rId8"/>
    <sheet name="Sheet7" sheetId="7" r:id="rId9"/>
    <sheet name="Sheet8" sheetId="8" r:id="rId10"/>
    <sheet name="Sheet9" sheetId="9" r:id="rId11"/>
    <sheet name="Sheet10" sheetId="10" r:id="rId1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10" i="12" l="1"/>
  <c r="Q9" i="12"/>
  <c r="Q8" i="12"/>
  <c r="O14" i="12"/>
  <c r="K16" i="12"/>
  <c r="C21" i="12" l="1"/>
  <c r="C11" i="12" l="1"/>
  <c r="C19" i="12"/>
  <c r="C27" i="12" s="1"/>
  <c r="C16" i="12"/>
  <c r="C26" i="12" s="1"/>
  <c r="O10" i="12"/>
  <c r="H10" i="12"/>
  <c r="I10" i="12" s="1"/>
  <c r="O9" i="12"/>
  <c r="H9" i="12"/>
  <c r="J9" i="12" s="1"/>
  <c r="K9" i="12" s="1"/>
  <c r="L9" i="12" s="1"/>
  <c r="N9" i="12" s="1"/>
  <c r="O8" i="12"/>
  <c r="H8" i="12"/>
  <c r="J8" i="12" s="1"/>
  <c r="K8" i="12" s="1"/>
  <c r="L8" i="12" s="1"/>
  <c r="N8" i="12" s="1"/>
  <c r="I3" i="12"/>
  <c r="F2" i="12"/>
  <c r="O11" i="12" l="1"/>
  <c r="I9" i="12"/>
  <c r="J10" i="12"/>
  <c r="K10" i="12" s="1"/>
  <c r="L10" i="12" s="1"/>
  <c r="N10" i="12" s="1"/>
  <c r="N11" i="12" s="1"/>
  <c r="I8" i="12"/>
  <c r="C4" i="12"/>
  <c r="C24" i="12" s="1"/>
  <c r="J2" i="12"/>
  <c r="L2" i="12" s="1"/>
  <c r="M8" i="12"/>
  <c r="M9" i="12"/>
  <c r="C25" i="12" l="1"/>
  <c r="C31" i="12" s="1"/>
  <c r="L3" i="12"/>
  <c r="L4" i="12" s="1"/>
  <c r="M10" i="12"/>
  <c r="M11" i="12" s="1"/>
  <c r="C28" i="12" l="1"/>
  <c r="P2" i="12" s="1"/>
  <c r="R2" i="12" s="1"/>
  <c r="X18" i="1"/>
  <c r="W18" i="1"/>
  <c r="N18" i="1"/>
  <c r="O18" i="1" s="1"/>
  <c r="P18" i="1" s="1"/>
  <c r="Q18" i="1" s="1"/>
  <c r="R18" i="1" s="1"/>
  <c r="K18" i="1"/>
  <c r="J18" i="1"/>
  <c r="H18" i="1"/>
  <c r="G18" i="1"/>
  <c r="F18" i="1"/>
  <c r="E18" i="1"/>
  <c r="B18" i="1"/>
  <c r="X17" i="1"/>
  <c r="Y17" i="1" s="1"/>
  <c r="I17" i="1" s="1"/>
  <c r="W17" i="1"/>
  <c r="N17" i="1"/>
  <c r="O17" i="1" s="1"/>
  <c r="P17" i="1" s="1"/>
  <c r="Q17" i="1" s="1"/>
  <c r="R17" i="1" s="1"/>
  <c r="K17" i="1"/>
  <c r="J17" i="1"/>
  <c r="G17" i="1"/>
  <c r="F17" i="1"/>
  <c r="E17" i="1"/>
  <c r="B17" i="1"/>
  <c r="X16" i="1"/>
  <c r="Y16" i="1" s="1"/>
  <c r="I16" i="1" s="1"/>
  <c r="W16" i="1"/>
  <c r="N16" i="1"/>
  <c r="O16" i="1" s="1"/>
  <c r="P16" i="1" s="1"/>
  <c r="Q16" i="1" s="1"/>
  <c r="R16" i="1" s="1"/>
  <c r="K16" i="1"/>
  <c r="J16" i="1"/>
  <c r="G16" i="1"/>
  <c r="F16" i="1"/>
  <c r="E16" i="1"/>
  <c r="B16" i="1"/>
  <c r="X15" i="1"/>
  <c r="W15" i="1"/>
  <c r="N15" i="1"/>
  <c r="O15" i="1" s="1"/>
  <c r="P15" i="1" s="1"/>
  <c r="Q15" i="1" s="1"/>
  <c r="R15" i="1" s="1"/>
  <c r="K15" i="1"/>
  <c r="J15" i="1"/>
  <c r="G15" i="1"/>
  <c r="F15" i="1"/>
  <c r="E15" i="1"/>
  <c r="B15" i="1"/>
  <c r="X14" i="1"/>
  <c r="W14" i="1"/>
  <c r="N14" i="1"/>
  <c r="O14" i="1" s="1"/>
  <c r="P14" i="1" s="1"/>
  <c r="Q14" i="1" s="1"/>
  <c r="R14" i="1" s="1"/>
  <c r="K14" i="1"/>
  <c r="J14" i="1"/>
  <c r="G14" i="1"/>
  <c r="F14" i="1"/>
  <c r="E14" i="1"/>
  <c r="B14" i="1"/>
  <c r="X13" i="1"/>
  <c r="Y13" i="1" s="1"/>
  <c r="I13" i="1" s="1"/>
  <c r="W13" i="1"/>
  <c r="N13" i="1"/>
  <c r="O13" i="1" s="1"/>
  <c r="P13" i="1" s="1"/>
  <c r="Q13" i="1" s="1"/>
  <c r="R13" i="1" s="1"/>
  <c r="K13" i="1"/>
  <c r="J13" i="1"/>
  <c r="G13" i="1"/>
  <c r="F13" i="1"/>
  <c r="E13" i="1"/>
  <c r="B13" i="1"/>
  <c r="X12" i="1"/>
  <c r="Y12" i="1" s="1"/>
  <c r="I12" i="1" s="1"/>
  <c r="W12" i="1"/>
  <c r="N12" i="1"/>
  <c r="O12" i="1" s="1"/>
  <c r="P12" i="1" s="1"/>
  <c r="Q12" i="1" s="1"/>
  <c r="R12" i="1" s="1"/>
  <c r="K12" i="1"/>
  <c r="J12" i="1"/>
  <c r="G12" i="1"/>
  <c r="F12" i="1"/>
  <c r="E12" i="1"/>
  <c r="B12" i="1"/>
  <c r="X11" i="1"/>
  <c r="W11" i="1"/>
  <c r="N11" i="1"/>
  <c r="O11" i="1" s="1"/>
  <c r="P11" i="1" s="1"/>
  <c r="Q11" i="1" s="1"/>
  <c r="R11" i="1" s="1"/>
  <c r="K11" i="1"/>
  <c r="J11" i="1"/>
  <c r="G11" i="1"/>
  <c r="F11" i="1"/>
  <c r="E11" i="1"/>
  <c r="B11" i="1"/>
  <c r="X10" i="1"/>
  <c r="W10" i="1"/>
  <c r="N10" i="1"/>
  <c r="O10" i="1" s="1"/>
  <c r="P10" i="1" s="1"/>
  <c r="Q10" i="1" s="1"/>
  <c r="K10" i="1"/>
  <c r="J10" i="1"/>
  <c r="G10" i="1"/>
  <c r="F10" i="1"/>
  <c r="E10" i="1"/>
  <c r="B10" i="1"/>
  <c r="X9" i="1"/>
  <c r="Y9" i="1" s="1"/>
  <c r="I9" i="1" s="1"/>
  <c r="W9" i="1"/>
  <c r="N9" i="1"/>
  <c r="O9" i="1" s="1"/>
  <c r="P9" i="1" s="1"/>
  <c r="Q9" i="1" s="1"/>
  <c r="K9" i="1"/>
  <c r="J9" i="1"/>
  <c r="G9" i="1"/>
  <c r="F9" i="1"/>
  <c r="E9" i="1"/>
  <c r="B9" i="1"/>
  <c r="X8" i="1"/>
  <c r="W8" i="1"/>
  <c r="N8" i="1"/>
  <c r="O8" i="1" s="1"/>
  <c r="P8" i="1" s="1"/>
  <c r="R8" i="1" s="1"/>
  <c r="K8" i="1"/>
  <c r="J8" i="1"/>
  <c r="G8" i="1"/>
  <c r="F8" i="1"/>
  <c r="E8" i="1"/>
  <c r="B8" i="1"/>
  <c r="X7" i="1"/>
  <c r="W7" i="1"/>
  <c r="N7" i="1"/>
  <c r="O7" i="1" s="1"/>
  <c r="P7" i="1" s="1"/>
  <c r="Q7" i="1" s="1"/>
  <c r="K7" i="1"/>
  <c r="J7" i="1"/>
  <c r="G7" i="1"/>
  <c r="F7" i="1"/>
  <c r="E7" i="1"/>
  <c r="B7" i="1"/>
  <c r="X6" i="1"/>
  <c r="W6" i="1"/>
  <c r="N6" i="1"/>
  <c r="O6" i="1" s="1"/>
  <c r="P6" i="1" s="1"/>
  <c r="R6" i="1" s="1"/>
  <c r="K6" i="1"/>
  <c r="J6" i="1"/>
  <c r="G6" i="1"/>
  <c r="F6" i="1"/>
  <c r="E6" i="1"/>
  <c r="B6" i="1"/>
  <c r="X5" i="1"/>
  <c r="Y5" i="1" s="1"/>
  <c r="I5" i="1" s="1"/>
  <c r="W5" i="1"/>
  <c r="O5" i="1"/>
  <c r="P5" i="1" s="1"/>
  <c r="Q5" i="1" s="1"/>
  <c r="R5" i="1" s="1"/>
  <c r="K5" i="1"/>
  <c r="J5" i="1"/>
  <c r="G5" i="1"/>
  <c r="F5" i="1"/>
  <c r="E5" i="1"/>
  <c r="B5" i="1"/>
  <c r="X4" i="1"/>
  <c r="W4" i="1"/>
  <c r="O4" i="1"/>
  <c r="P4" i="1" s="1"/>
  <c r="Q4" i="1" s="1"/>
  <c r="R4" i="1" s="1"/>
  <c r="K4" i="1"/>
  <c r="J4" i="1"/>
  <c r="G4" i="1"/>
  <c r="F4" i="1"/>
  <c r="E4" i="1"/>
  <c r="B4" i="1"/>
  <c r="X3" i="1"/>
  <c r="W3" i="1"/>
  <c r="O3" i="1"/>
  <c r="P3" i="1" s="1"/>
  <c r="Q3" i="1" s="1"/>
  <c r="R3" i="1" s="1"/>
  <c r="K3" i="1"/>
  <c r="J3" i="1"/>
  <c r="G3" i="1"/>
  <c r="F3" i="1"/>
  <c r="E3" i="1"/>
  <c r="B3" i="1"/>
  <c r="X2" i="1"/>
  <c r="W2" i="1"/>
  <c r="O2" i="1"/>
  <c r="P2" i="1" s="1"/>
  <c r="Q2" i="1" s="1"/>
  <c r="R2" i="1" s="1"/>
  <c r="K2" i="1"/>
  <c r="J2" i="1"/>
  <c r="G2" i="1"/>
  <c r="F2" i="1"/>
  <c r="E2" i="1"/>
  <c r="B2" i="1"/>
  <c r="K1" i="1"/>
  <c r="J1" i="1"/>
  <c r="I1" i="1"/>
  <c r="H1" i="1"/>
  <c r="G1" i="1"/>
  <c r="F1" i="1"/>
  <c r="E1" i="1"/>
  <c r="P4" i="12" l="1"/>
  <c r="R4" i="12" s="1"/>
  <c r="P3" i="12"/>
  <c r="R3" i="12" s="1"/>
  <c r="C29" i="12"/>
  <c r="C30" i="12"/>
  <c r="Y8" i="1"/>
  <c r="I8" i="1" s="1"/>
  <c r="Y4" i="1"/>
  <c r="I4" i="1" s="1"/>
  <c r="T10" i="1"/>
  <c r="C10" i="1" s="1"/>
  <c r="D10" i="1" s="1"/>
  <c r="A10" i="1"/>
  <c r="T3" i="1"/>
  <c r="C3" i="1" s="1"/>
  <c r="D3" i="1" s="1"/>
  <c r="A3" i="1"/>
  <c r="T7" i="1"/>
  <c r="C7" i="1" s="1"/>
  <c r="D7" i="1" s="1"/>
  <c r="A7" i="1"/>
  <c r="T11" i="1"/>
  <c r="C11" i="1" s="1"/>
  <c r="D11" i="1" s="1"/>
  <c r="A11" i="1"/>
  <c r="T15" i="1"/>
  <c r="C15" i="1" s="1"/>
  <c r="D15" i="1" s="1"/>
  <c r="A15" i="1"/>
  <c r="T18" i="1"/>
  <c r="C18" i="1" s="1"/>
  <c r="D18" i="1" s="1"/>
  <c r="A18" i="1"/>
  <c r="T14" i="1"/>
  <c r="C14" i="1" s="1"/>
  <c r="D14" i="1" s="1"/>
  <c r="A14" i="1"/>
  <c r="Y2" i="1"/>
  <c r="I2" i="1" s="1"/>
  <c r="T4" i="1"/>
  <c r="C4" i="1" s="1"/>
  <c r="D4" i="1" s="1"/>
  <c r="A4" i="1"/>
  <c r="Y6" i="1"/>
  <c r="I6" i="1" s="1"/>
  <c r="T8" i="1"/>
  <c r="C8" i="1" s="1"/>
  <c r="D8" i="1" s="1"/>
  <c r="A8" i="1"/>
  <c r="Y10" i="1"/>
  <c r="I10" i="1" s="1"/>
  <c r="T12" i="1"/>
  <c r="C12" i="1" s="1"/>
  <c r="D12" i="1" s="1"/>
  <c r="A12" i="1"/>
  <c r="Y14" i="1"/>
  <c r="I14" i="1" s="1"/>
  <c r="T16" i="1"/>
  <c r="C16" i="1" s="1"/>
  <c r="D16" i="1" s="1"/>
  <c r="A16" i="1"/>
  <c r="T2" i="1"/>
  <c r="C2" i="1" s="1"/>
  <c r="D2" i="1" s="1"/>
  <c r="A2" i="1"/>
  <c r="T6" i="1"/>
  <c r="C6" i="1" s="1"/>
  <c r="D6" i="1" s="1"/>
  <c r="A6" i="1"/>
  <c r="Y3" i="1"/>
  <c r="I3" i="1" s="1"/>
  <c r="T5" i="1"/>
  <c r="C5" i="1" s="1"/>
  <c r="D5" i="1" s="1"/>
  <c r="A5" i="1"/>
  <c r="Y7" i="1"/>
  <c r="I7" i="1" s="1"/>
  <c r="T9" i="1"/>
  <c r="C9" i="1" s="1"/>
  <c r="D9" i="1" s="1"/>
  <c r="A9" i="1"/>
  <c r="Y11" i="1"/>
  <c r="I11" i="1" s="1"/>
  <c r="T13" i="1"/>
  <c r="C13" i="1" s="1"/>
  <c r="D13" i="1" s="1"/>
  <c r="A13" i="1"/>
  <c r="Y15" i="1"/>
  <c r="I15" i="1" s="1"/>
  <c r="T17" i="1"/>
  <c r="C17" i="1" s="1"/>
  <c r="D17" i="1" s="1"/>
  <c r="A17" i="1"/>
  <c r="Y18" i="1"/>
  <c r="I18" i="1" s="1"/>
  <c r="H2" i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</calcChain>
</file>

<file path=xl/sharedStrings.xml><?xml version="1.0" encoding="utf-8"?>
<sst xmlns="http://schemas.openxmlformats.org/spreadsheetml/2006/main" count="82" uniqueCount="64">
  <si>
    <t>Land area in Sq. M.</t>
  </si>
  <si>
    <t>Value</t>
  </si>
  <si>
    <t>Rate on Sq. M.</t>
  </si>
  <si>
    <t>Rate on Sq. Ft.</t>
  </si>
  <si>
    <t>Land in Hector</t>
  </si>
  <si>
    <t>Land in Acre</t>
  </si>
  <si>
    <t>Land in Guntha</t>
  </si>
  <si>
    <t>Land in Sq. Yard</t>
  </si>
  <si>
    <t>Land in Sq. Ft.</t>
  </si>
  <si>
    <t>Land in Sq. M.</t>
  </si>
  <si>
    <t>Rate</t>
  </si>
  <si>
    <t>Construction Area</t>
  </si>
  <si>
    <t>Cost of Construction</t>
  </si>
  <si>
    <t>Construction value</t>
  </si>
  <si>
    <t>Land Value (Including Land development)</t>
  </si>
  <si>
    <t>Land Rate (Including Development) per Sq. M.</t>
  </si>
  <si>
    <t>Location</t>
  </si>
  <si>
    <t>Distance</t>
  </si>
  <si>
    <t>Land Value</t>
  </si>
  <si>
    <t xml:space="preserve">Sq. M. </t>
  </si>
  <si>
    <t>Sq. Ft.</t>
  </si>
  <si>
    <t>Government rate</t>
  </si>
  <si>
    <t>Government value</t>
  </si>
  <si>
    <t>Rent</t>
  </si>
  <si>
    <t>land area</t>
  </si>
  <si>
    <t>Sq. M. / Sq. Ft.</t>
  </si>
  <si>
    <t>Property Value</t>
  </si>
  <si>
    <t>Residential</t>
  </si>
  <si>
    <t>Commercial</t>
  </si>
  <si>
    <t xml:space="preserve"> Value</t>
  </si>
  <si>
    <t>Industrial</t>
  </si>
  <si>
    <t>Structure Value</t>
  </si>
  <si>
    <t xml:space="preserve">Sr. No. </t>
  </si>
  <si>
    <t>Particulars</t>
  </si>
  <si>
    <t xml:space="preserve">Built Up Area </t>
  </si>
  <si>
    <t>Year Of Const.</t>
  </si>
  <si>
    <t>Valuation Year</t>
  </si>
  <si>
    <t>Total Life of Structure</t>
  </si>
  <si>
    <t>Estimated Replacement Cost</t>
  </si>
  <si>
    <t>Age Of Build</t>
  </si>
  <si>
    <t>Balance Life of Structures in Years</t>
  </si>
  <si>
    <t>% of the depreciation rate to be deducted</t>
  </si>
  <si>
    <t>% Value</t>
  </si>
  <si>
    <t xml:space="preserve">Depreciated Replacement Cost </t>
  </si>
  <si>
    <t>Depreciation</t>
  </si>
  <si>
    <t xml:space="preserve">Depreciated Replacement Value </t>
  </si>
  <si>
    <t>Replacement Value</t>
  </si>
  <si>
    <t>(Sq. M. / Sq. Ft.)</t>
  </si>
  <si>
    <r>
      <t>(</t>
    </r>
    <r>
      <rPr>
        <b/>
        <sz val="10.5"/>
        <rFont val="Rupee Foradian"/>
        <family val="2"/>
      </rPr>
      <t>`</t>
    </r>
    <r>
      <rPr>
        <b/>
        <sz val="10.5"/>
        <rFont val="Calibri"/>
        <family val="2"/>
      </rPr>
      <t>)</t>
    </r>
  </si>
  <si>
    <t>(Years)</t>
  </si>
  <si>
    <r>
      <t>(</t>
    </r>
    <r>
      <rPr>
        <b/>
        <sz val="10.5"/>
        <color rgb="FFFF0000"/>
        <rFont val="Rupee Foradian"/>
        <family val="2"/>
      </rPr>
      <t>`</t>
    </r>
    <r>
      <rPr>
        <b/>
        <sz val="10.5"/>
        <color rgb="FFFF0000"/>
        <rFont val="Calibri"/>
        <family val="2"/>
      </rPr>
      <t>)</t>
    </r>
  </si>
  <si>
    <t>Interior and other Development</t>
  </si>
  <si>
    <t>Built up area</t>
  </si>
  <si>
    <t>Land Development Value</t>
  </si>
  <si>
    <t>Normal Case</t>
  </si>
  <si>
    <t>Interior and Other Development</t>
  </si>
  <si>
    <t>Land Development</t>
  </si>
  <si>
    <t>Total Value</t>
  </si>
  <si>
    <t>Realisable Value</t>
  </si>
  <si>
    <t>Distress Value</t>
  </si>
  <si>
    <r>
      <t>Insurable value (Depreciated Replacement Value (</t>
    </r>
    <r>
      <rPr>
        <b/>
        <sz val="11"/>
        <color theme="1"/>
        <rFont val="Rupee Foradian"/>
        <family val="2"/>
      </rPr>
      <t xml:space="preserve">` </t>
    </r>
    <r>
      <rPr>
        <b/>
        <sz val="11"/>
        <color theme="1"/>
        <rFont val="Arial Narrow"/>
        <family val="2"/>
      </rPr>
      <t>3,34,62,049.00) - Subsoil Structure Cost (15%)</t>
    </r>
  </si>
  <si>
    <t>Ground Floor</t>
  </si>
  <si>
    <t>First Floor</t>
  </si>
  <si>
    <t>Second Floor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</si>
</sst>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color rgb="FFFF0000"/>
      <name val="Arial Narrow"/>
      <family val="2"/>
    </font>
    <font>
      <sz val="11"/>
      <name val="Arial Narrow"/>
      <family val="2"/>
    </font>
    <font>
      <b/>
      <sz val="10.5"/>
      <color theme="1"/>
      <name val="Arial Narrow"/>
      <family val="2"/>
    </font>
    <font>
      <b/>
      <sz val="10.5"/>
      <name val="Arial Narrow"/>
      <family val="2"/>
    </font>
    <font>
      <b/>
      <sz val="10.5"/>
      <color rgb="FFFF0000"/>
      <name val="Arial Narrow"/>
      <family val="2"/>
    </font>
    <font>
      <b/>
      <sz val="10.5"/>
      <color rgb="FFFF0000"/>
      <name val="Calibri"/>
      <family val="2"/>
    </font>
    <font>
      <b/>
      <sz val="10"/>
      <color theme="1"/>
      <name val="Arial Narrow"/>
      <family val="2"/>
    </font>
    <font>
      <b/>
      <sz val="10.5"/>
      <name val="Calibri"/>
      <family val="2"/>
    </font>
    <font>
      <b/>
      <sz val="10.5"/>
      <name val="Rupee Foradian"/>
      <family val="2"/>
    </font>
    <font>
      <b/>
      <sz val="10.5"/>
      <color rgb="FFFF0000"/>
      <name val="Rupee Foradian"/>
      <family val="2"/>
    </font>
    <font>
      <sz val="10.5"/>
      <color theme="1"/>
      <name val="Arial Narrow"/>
      <family val="2"/>
    </font>
    <font>
      <sz val="10.5"/>
      <color rgb="FF000000"/>
      <name val="Arial Narrow"/>
      <family val="2"/>
    </font>
    <font>
      <sz val="10.5"/>
      <name val="Arial Narrow"/>
      <family val="2"/>
    </font>
    <font>
      <sz val="10.5"/>
      <color rgb="FFFF0000"/>
      <name val="Arial Narrow"/>
      <family val="2"/>
    </font>
    <font>
      <b/>
      <sz val="11"/>
      <color theme="1"/>
      <name val="Rupee Foradian"/>
      <family val="2"/>
    </font>
    <font>
      <sz val="11"/>
      <color rgb="FF000000"/>
      <name val="Arial Narrow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8">
    <xf numFmtId="0" fontId="0" fillId="0" borderId="0" xfId="0"/>
    <xf numFmtId="3" fontId="2" fillId="0" borderId="0" xfId="0" applyNumberFormat="1" applyFont="1" applyAlignment="1">
      <alignment wrapText="1"/>
    </xf>
    <xf numFmtId="3" fontId="0" fillId="0" borderId="0" xfId="0" applyNumberFormat="1" applyAlignment="1">
      <alignment wrapText="1"/>
    </xf>
    <xf numFmtId="3" fontId="0" fillId="0" borderId="0" xfId="0" applyNumberFormat="1" applyAlignment="1">
      <alignment horizontal="center" wrapText="1"/>
    </xf>
    <xf numFmtId="3" fontId="2" fillId="0" borderId="0" xfId="0" applyNumberFormat="1" applyFont="1"/>
    <xf numFmtId="3" fontId="0" fillId="0" borderId="0" xfId="0" applyNumberFormat="1"/>
    <xf numFmtId="0" fontId="3" fillId="0" borderId="0" xfId="0" applyFont="1" applyAlignment="1">
      <alignment horizontal="center"/>
    </xf>
    <xf numFmtId="0" fontId="4" fillId="0" borderId="0" xfId="0" applyFont="1" applyAlignment="1">
      <alignment wrapText="1"/>
    </xf>
    <xf numFmtId="0" fontId="3" fillId="0" borderId="0" xfId="0" applyFont="1"/>
    <xf numFmtId="0" fontId="5" fillId="0" borderId="0" xfId="0" applyFont="1"/>
    <xf numFmtId="0" fontId="3" fillId="0" borderId="1" xfId="0" applyFont="1" applyBorder="1" applyAlignment="1">
      <alignment horizontal="center" wrapText="1"/>
    </xf>
    <xf numFmtId="3" fontId="3" fillId="0" borderId="0" xfId="0" applyNumberFormat="1" applyFont="1"/>
    <xf numFmtId="0" fontId="6" fillId="0" borderId="1" xfId="0" applyFont="1" applyBorder="1" applyAlignment="1">
      <alignment horizontal="center" vertical="top" wrapText="1" shrinkToFit="1"/>
    </xf>
    <xf numFmtId="0" fontId="5" fillId="0" borderId="1" xfId="0" applyFont="1" applyBorder="1" applyAlignment="1">
      <alignment horizontal="center"/>
    </xf>
    <xf numFmtId="3" fontId="5" fillId="0" borderId="0" xfId="0" applyNumberFormat="1" applyFont="1"/>
    <xf numFmtId="0" fontId="4" fillId="0" borderId="0" xfId="0" applyFont="1"/>
    <xf numFmtId="3" fontId="4" fillId="0" borderId="0" xfId="0" applyNumberFormat="1" applyFont="1"/>
    <xf numFmtId="4" fontId="7" fillId="0" borderId="0" xfId="0" applyNumberFormat="1" applyFont="1"/>
    <xf numFmtId="4" fontId="3" fillId="0" borderId="0" xfId="0" applyNumberFormat="1" applyFont="1"/>
    <xf numFmtId="0" fontId="3" fillId="0" borderId="1" xfId="0" applyFont="1" applyBorder="1" applyAlignment="1">
      <alignment horizontal="center"/>
    </xf>
    <xf numFmtId="4" fontId="5" fillId="0" borderId="1" xfId="0" applyNumberFormat="1" applyFont="1" applyBorder="1" applyAlignment="1">
      <alignment vertical="top"/>
    </xf>
    <xf numFmtId="0" fontId="8" fillId="0" borderId="1" xfId="0" applyFont="1" applyBorder="1"/>
    <xf numFmtId="0" fontId="3" fillId="0" borderId="0" xfId="0" applyFont="1" applyAlignment="1">
      <alignment vertical="center"/>
    </xf>
    <xf numFmtId="0" fontId="5" fillId="0" borderId="0" xfId="0" applyFont="1" applyAlignment="1">
      <alignment horizontal="center" wrapText="1"/>
    </xf>
    <xf numFmtId="0" fontId="8" fillId="0" borderId="0" xfId="0" applyFont="1"/>
    <xf numFmtId="0" fontId="9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top" wrapText="1" shrinkToFit="1"/>
    </xf>
    <xf numFmtId="0" fontId="11" fillId="0" borderId="1" xfId="0" applyFont="1" applyBorder="1" applyAlignment="1">
      <alignment horizontal="center" vertical="top" wrapText="1" shrinkToFit="1"/>
    </xf>
    <xf numFmtId="0" fontId="12" fillId="0" borderId="1" xfId="0" applyFont="1" applyBorder="1" applyAlignment="1">
      <alignment horizontal="center" vertical="top" wrapText="1" shrinkToFit="1"/>
    </xf>
    <xf numFmtId="0" fontId="11" fillId="0" borderId="1" xfId="0" applyFont="1" applyBorder="1" applyAlignment="1">
      <alignment horizontal="center" vertical="top" wrapText="1"/>
    </xf>
    <xf numFmtId="0" fontId="13" fillId="0" borderId="0" xfId="0" applyFont="1" applyAlignment="1">
      <alignment horizontal="center"/>
    </xf>
    <xf numFmtId="0" fontId="14" fillId="0" borderId="1" xfId="0" applyFont="1" applyBorder="1" applyAlignment="1">
      <alignment horizontal="center" vertical="top" wrapText="1" shrinkToFit="1"/>
    </xf>
    <xf numFmtId="0" fontId="11" fillId="0" borderId="0" xfId="0" applyFont="1" applyAlignment="1">
      <alignment horizontal="center"/>
    </xf>
    <xf numFmtId="0" fontId="17" fillId="0" borderId="1" xfId="0" applyFont="1" applyBorder="1" applyAlignment="1">
      <alignment horizontal="center" vertical="top"/>
    </xf>
    <xf numFmtId="0" fontId="18" fillId="0" borderId="1" xfId="0" applyFont="1" applyBorder="1" applyAlignment="1">
      <alignment vertical="top" wrapText="1"/>
    </xf>
    <xf numFmtId="4" fontId="17" fillId="0" borderId="1" xfId="0" applyNumberFormat="1" applyFont="1" applyBorder="1" applyAlignment="1">
      <alignment horizontal="right" vertical="top" wrapText="1"/>
    </xf>
    <xf numFmtId="0" fontId="19" fillId="0" borderId="1" xfId="0" applyFont="1" applyBorder="1" applyAlignment="1">
      <alignment horizontal="right" vertical="top" wrapText="1"/>
    </xf>
    <xf numFmtId="3" fontId="18" fillId="0" borderId="1" xfId="0" applyNumberFormat="1" applyFont="1" applyBorder="1" applyAlignment="1">
      <alignment horizontal="right" vertical="top" wrapText="1"/>
    </xf>
    <xf numFmtId="3" fontId="20" fillId="0" borderId="1" xfId="0" applyNumberFormat="1" applyFont="1" applyBorder="1" applyAlignment="1">
      <alignment vertical="top"/>
    </xf>
    <xf numFmtId="0" fontId="3" fillId="0" borderId="0" xfId="0" applyFont="1" applyAlignment="1">
      <alignment vertical="top"/>
    </xf>
    <xf numFmtId="0" fontId="17" fillId="0" borderId="1" xfId="0" applyFont="1" applyBorder="1" applyAlignment="1">
      <alignment horizontal="center"/>
    </xf>
    <xf numFmtId="0" fontId="17" fillId="0" borderId="1" xfId="0" applyFont="1" applyBorder="1" applyAlignment="1">
      <alignment vertical="top" wrapText="1"/>
    </xf>
    <xf numFmtId="0" fontId="17" fillId="0" borderId="1" xfId="0" applyFont="1" applyBorder="1" applyAlignment="1">
      <alignment vertical="top"/>
    </xf>
    <xf numFmtId="0" fontId="20" fillId="0" borderId="1" xfId="0" applyFont="1" applyBorder="1" applyAlignment="1">
      <alignment vertical="top"/>
    </xf>
    <xf numFmtId="3" fontId="17" fillId="0" borderId="1" xfId="0" applyNumberFormat="1" applyFont="1" applyBorder="1" applyAlignment="1">
      <alignment vertical="top"/>
    </xf>
    <xf numFmtId="0" fontId="3" fillId="0" borderId="0" xfId="0" applyFont="1" applyAlignment="1">
      <alignment vertical="top" wrapText="1"/>
    </xf>
    <xf numFmtId="0" fontId="5" fillId="0" borderId="0" xfId="0" applyFont="1" applyAlignment="1">
      <alignment vertical="top"/>
    </xf>
    <xf numFmtId="4" fontId="5" fillId="0" borderId="0" xfId="0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4" fontId="8" fillId="0" borderId="0" xfId="0" applyNumberFormat="1" applyFont="1" applyAlignment="1">
      <alignment vertical="top"/>
    </xf>
    <xf numFmtId="3" fontId="8" fillId="0" borderId="1" xfId="0" applyNumberFormat="1" applyFont="1" applyBorder="1"/>
    <xf numFmtId="3" fontId="8" fillId="0" borderId="1" xfId="0" applyNumberFormat="1" applyFont="1" applyBorder="1" applyAlignment="1">
      <alignment vertical="top"/>
    </xf>
    <xf numFmtId="3" fontId="5" fillId="0" borderId="1" xfId="0" applyNumberFormat="1" applyFont="1" applyBorder="1"/>
    <xf numFmtId="0" fontId="6" fillId="0" borderId="0" xfId="0" applyFont="1" applyAlignment="1">
      <alignment horizontal="center" vertical="top" wrapText="1" shrinkToFit="1"/>
    </xf>
    <xf numFmtId="0" fontId="5" fillId="0" borderId="0" xfId="0" applyFont="1" applyAlignment="1">
      <alignment horizontal="center"/>
    </xf>
    <xf numFmtId="0" fontId="7" fillId="0" borderId="0" xfId="0" applyFont="1" applyAlignment="1">
      <alignment horizontal="center" vertical="top"/>
    </xf>
    <xf numFmtId="0" fontId="7" fillId="0" borderId="0" xfId="0" applyFont="1"/>
    <xf numFmtId="4" fontId="5" fillId="0" borderId="5" xfId="0" applyNumberFormat="1" applyFont="1" applyBorder="1" applyAlignment="1">
      <alignment vertical="top"/>
    </xf>
    <xf numFmtId="0" fontId="4" fillId="0" borderId="0" xfId="0" applyFont="1" applyAlignment="1">
      <alignment horizontal="center" vertical="top"/>
    </xf>
    <xf numFmtId="4" fontId="5" fillId="0" borderId="0" xfId="0" applyNumberFormat="1" applyFont="1"/>
    <xf numFmtId="0" fontId="3" fillId="0" borderId="0" xfId="0" applyFont="1" applyAlignment="1">
      <alignment wrapText="1"/>
    </xf>
    <xf numFmtId="3" fontId="5" fillId="0" borderId="0" xfId="0" applyNumberFormat="1" applyFont="1" applyAlignment="1">
      <alignment vertical="top"/>
    </xf>
    <xf numFmtId="3" fontId="7" fillId="0" borderId="0" xfId="0" applyNumberFormat="1" applyFont="1"/>
    <xf numFmtId="3" fontId="7" fillId="0" borderId="0" xfId="0" applyNumberFormat="1" applyFont="1" applyAlignment="1">
      <alignment vertical="top"/>
    </xf>
    <xf numFmtId="2" fontId="5" fillId="0" borderId="0" xfId="0" applyNumberFormat="1" applyFont="1"/>
    <xf numFmtId="164" fontId="5" fillId="0" borderId="0" xfId="1" applyNumberFormat="1" applyFont="1" applyAlignment="1">
      <alignment vertical="top"/>
    </xf>
    <xf numFmtId="0" fontId="3" fillId="0" borderId="0" xfId="0" applyFont="1" applyAlignment="1">
      <alignment horizontal="right" vertical="top" wrapText="1"/>
    </xf>
    <xf numFmtId="0" fontId="22" fillId="0" borderId="0" xfId="0" applyFont="1" applyAlignment="1">
      <alignment horizontal="left" vertical="top" wrapText="1"/>
    </xf>
    <xf numFmtId="0" fontId="4" fillId="0" borderId="0" xfId="0" applyFont="1" applyAlignment="1">
      <alignment horizontal="center" vertical="top" wrapText="1"/>
    </xf>
    <xf numFmtId="0" fontId="5" fillId="0" borderId="0" xfId="0" applyFont="1" applyAlignment="1">
      <alignment horizontal="right" vertical="top" wrapText="1"/>
    </xf>
    <xf numFmtId="0" fontId="3" fillId="0" borderId="0" xfId="0" applyFont="1" applyAlignment="1">
      <alignment horizontal="center" vertical="top" wrapText="1"/>
    </xf>
    <xf numFmtId="0" fontId="22" fillId="0" borderId="0" xfId="0" applyFont="1" applyAlignment="1">
      <alignment horizontal="right" vertical="top" wrapText="1"/>
    </xf>
    <xf numFmtId="4" fontId="17" fillId="0" borderId="1" xfId="0" applyNumberFormat="1" applyFont="1" applyBorder="1" applyAlignment="1">
      <alignment vertical="top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1" fontId="3" fillId="0" borderId="0" xfId="0" applyNumberFormat="1" applyFont="1" applyAlignment="1">
      <alignment vertical="top"/>
    </xf>
    <xf numFmtId="1" fontId="3" fillId="0" borderId="0" xfId="0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54</xdr:row>
      <xdr:rowOff>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DFD903-FAD6-655D-9700-26FC2DE32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54</xdr:row>
      <xdr:rowOff>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4BBE00-4914-98B6-5CE4-A213FC0F8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54</xdr:row>
      <xdr:rowOff>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90B965-C254-9DD5-9335-F9C47B457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54</xdr:row>
      <xdr:rowOff>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D110AA-7389-BB54-2D73-1ABD3084A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54</xdr:row>
      <xdr:rowOff>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8701EB-38D0-1C88-C66B-64671E54F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54</xdr:row>
      <xdr:rowOff>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84BEBD-E51C-84EE-BEE6-2045541C8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54</xdr:row>
      <xdr:rowOff>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63311E-412A-67E5-B237-2CFB0E105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54</xdr:row>
      <xdr:rowOff>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6143C1-75EC-F29C-FE83-D76AE35B0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54</xdr:row>
      <xdr:rowOff>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CFB56A-E68C-4CA9-CBF4-CD8F948AF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D5A0D-E607-48D9-BAE2-08D8DDB82C58}">
  <dimension ref="A1:S166"/>
  <sheetViews>
    <sheetView tabSelected="1" workbookViewId="0">
      <selection activeCell="F21" sqref="F21"/>
    </sheetView>
  </sheetViews>
  <sheetFormatPr defaultRowHeight="16.5" x14ac:dyDescent="0.3"/>
  <cols>
    <col min="1" max="1" width="9.140625" style="6"/>
    <col min="2" max="2" width="28.7109375" style="60" customWidth="1"/>
    <col min="3" max="3" width="14.140625" style="8" customWidth="1"/>
    <col min="4" max="4" width="13.85546875" style="8" bestFit="1" customWidth="1"/>
    <col min="5" max="5" width="17.5703125" style="8" bestFit="1" customWidth="1"/>
    <col min="6" max="7" width="13.85546875" style="9" bestFit="1" customWidth="1"/>
    <col min="8" max="8" width="15.28515625" style="9" bestFit="1" customWidth="1"/>
    <col min="9" max="9" width="15.28515625" style="9" customWidth="1"/>
    <col min="10" max="10" width="13.85546875" style="8" bestFit="1" customWidth="1"/>
    <col min="11" max="11" width="15.42578125" style="9" bestFit="1" customWidth="1"/>
    <col min="12" max="12" width="14.140625" style="8" customWidth="1"/>
    <col min="13" max="13" width="13.28515625" style="9" bestFit="1" customWidth="1"/>
    <col min="14" max="14" width="14.85546875" style="9" customWidth="1"/>
    <col min="15" max="15" width="14.85546875" style="9" bestFit="1" customWidth="1"/>
    <col min="16" max="16" width="13.7109375" style="8" bestFit="1" customWidth="1"/>
    <col min="17" max="17" width="9.140625" style="8"/>
    <col min="18" max="18" width="10.28515625" style="8" bestFit="1" customWidth="1"/>
    <col min="19" max="19" width="10.85546875" style="8" bestFit="1" customWidth="1"/>
    <col min="20" max="23" width="9.140625" style="8"/>
    <col min="24" max="24" width="11" style="8" bestFit="1" customWidth="1"/>
    <col min="25" max="16384" width="9.140625" style="8"/>
  </cols>
  <sheetData>
    <row r="1" spans="1:19" x14ac:dyDescent="0.3">
      <c r="B1" s="7" t="s">
        <v>18</v>
      </c>
      <c r="E1" s="8" t="s">
        <v>19</v>
      </c>
      <c r="F1" s="9" t="s">
        <v>20</v>
      </c>
      <c r="H1" s="9" t="s">
        <v>21</v>
      </c>
      <c r="K1" s="9" t="s">
        <v>22</v>
      </c>
      <c r="O1" s="9" t="s">
        <v>23</v>
      </c>
      <c r="R1" s="9" t="s">
        <v>23</v>
      </c>
    </row>
    <row r="2" spans="1:19" x14ac:dyDescent="0.3">
      <c r="B2" s="10" t="s">
        <v>24</v>
      </c>
      <c r="C2" s="11">
        <v>1505</v>
      </c>
      <c r="D2" s="9" t="s">
        <v>25</v>
      </c>
      <c r="E2" s="12">
        <v>0</v>
      </c>
      <c r="F2" s="12">
        <f>MROUND(E2*10.764,1)</f>
        <v>0</v>
      </c>
      <c r="G2" s="13"/>
      <c r="H2" s="8" t="s">
        <v>19</v>
      </c>
      <c r="I2" s="11">
        <v>0</v>
      </c>
      <c r="J2" s="11">
        <f>C2</f>
        <v>1505</v>
      </c>
      <c r="K2" s="11">
        <v>1990</v>
      </c>
      <c r="L2" s="14">
        <f>J2*K2</f>
        <v>2994950</v>
      </c>
      <c r="O2" s="15" t="s">
        <v>26</v>
      </c>
      <c r="P2" s="16">
        <f>C28</f>
        <v>57614000</v>
      </c>
      <c r="R2" s="17">
        <f>P2*0.025/12</f>
        <v>120029.16666666667</v>
      </c>
      <c r="S2" s="18" t="s">
        <v>27</v>
      </c>
    </row>
    <row r="3" spans="1:19" x14ac:dyDescent="0.3">
      <c r="B3" s="19" t="s">
        <v>10</v>
      </c>
      <c r="C3" s="18">
        <v>12000</v>
      </c>
      <c r="D3" s="20"/>
      <c r="E3" s="21"/>
      <c r="F3" s="21"/>
      <c r="G3" s="20"/>
      <c r="H3" s="8" t="s">
        <v>20</v>
      </c>
      <c r="I3" s="11">
        <f>MROUND(I2/10.764,1)</f>
        <v>0</v>
      </c>
      <c r="J3" s="11"/>
      <c r="K3" s="14"/>
      <c r="L3" s="14">
        <f>N11</f>
        <v>38454000</v>
      </c>
      <c r="O3" s="15" t="s">
        <v>26</v>
      </c>
      <c r="P3" s="16">
        <f>C28</f>
        <v>57614000</v>
      </c>
      <c r="Q3" s="9"/>
      <c r="R3" s="17">
        <f>P3*0.04/12</f>
        <v>192046.66666666666</v>
      </c>
      <c r="S3" s="22" t="s">
        <v>28</v>
      </c>
    </row>
    <row r="4" spans="1:19" x14ac:dyDescent="0.3">
      <c r="B4" s="23" t="s">
        <v>29</v>
      </c>
      <c r="C4" s="14">
        <f>ROUND((C2*C3),0)</f>
        <v>18060000</v>
      </c>
      <c r="F4" s="24"/>
      <c r="G4" s="24"/>
      <c r="I4" s="14"/>
      <c r="J4" s="11"/>
      <c r="K4" s="14"/>
      <c r="L4" s="14">
        <f>SUM(L2:L3)</f>
        <v>41448950</v>
      </c>
      <c r="O4" s="15" t="s">
        <v>26</v>
      </c>
      <c r="P4" s="16">
        <f>C28</f>
        <v>57614000</v>
      </c>
      <c r="Q4" s="9"/>
      <c r="R4" s="17">
        <f>P4*0.033/12</f>
        <v>158438.5</v>
      </c>
      <c r="S4" s="18" t="s">
        <v>30</v>
      </c>
    </row>
    <row r="5" spans="1:19" x14ac:dyDescent="0.3">
      <c r="B5" s="7" t="s">
        <v>31</v>
      </c>
    </row>
    <row r="6" spans="1:19" s="30" customFormat="1" ht="57" x14ac:dyDescent="0.2">
      <c r="A6" s="25" t="s">
        <v>32</v>
      </c>
      <c r="B6" s="26" t="s">
        <v>33</v>
      </c>
      <c r="C6" s="26" t="s">
        <v>34</v>
      </c>
      <c r="D6" s="26" t="s">
        <v>35</v>
      </c>
      <c r="E6" s="26" t="s">
        <v>36</v>
      </c>
      <c r="F6" s="26" t="s">
        <v>37</v>
      </c>
      <c r="G6" s="26" t="s">
        <v>38</v>
      </c>
      <c r="H6" s="27" t="s">
        <v>39</v>
      </c>
      <c r="I6" s="27" t="s">
        <v>40</v>
      </c>
      <c r="J6" s="28" t="s">
        <v>41</v>
      </c>
      <c r="K6" s="28" t="s">
        <v>42</v>
      </c>
      <c r="L6" s="27" t="s">
        <v>43</v>
      </c>
      <c r="M6" s="29" t="s">
        <v>44</v>
      </c>
      <c r="N6" s="29" t="s">
        <v>45</v>
      </c>
      <c r="O6" s="29" t="s">
        <v>46</v>
      </c>
    </row>
    <row r="7" spans="1:19" s="30" customFormat="1" ht="14.25" x14ac:dyDescent="0.2">
      <c r="A7" s="25"/>
      <c r="B7" s="26"/>
      <c r="C7" s="27" t="s">
        <v>47</v>
      </c>
      <c r="D7" s="26"/>
      <c r="E7" s="26"/>
      <c r="F7" s="26"/>
      <c r="G7" s="31" t="s">
        <v>48</v>
      </c>
      <c r="H7" s="32" t="s">
        <v>49</v>
      </c>
      <c r="I7" s="32" t="s">
        <v>49</v>
      </c>
      <c r="J7" s="28"/>
      <c r="K7" s="28"/>
      <c r="L7" s="28" t="s">
        <v>50</v>
      </c>
      <c r="M7" s="28" t="s">
        <v>50</v>
      </c>
      <c r="N7" s="28" t="s">
        <v>50</v>
      </c>
      <c r="O7" s="28" t="s">
        <v>50</v>
      </c>
    </row>
    <row r="8" spans="1:19" s="39" customFormat="1" x14ac:dyDescent="0.25">
      <c r="A8" s="33">
        <v>1</v>
      </c>
      <c r="B8" s="34" t="s">
        <v>61</v>
      </c>
      <c r="C8" s="35">
        <v>754</v>
      </c>
      <c r="D8" s="36">
        <v>2024</v>
      </c>
      <c r="E8" s="36">
        <v>2024</v>
      </c>
      <c r="F8" s="36">
        <v>60</v>
      </c>
      <c r="G8" s="37">
        <v>18000</v>
      </c>
      <c r="H8" s="38">
        <f t="shared" ref="H8:H10" si="0">E8-D8</f>
        <v>0</v>
      </c>
      <c r="I8" s="38">
        <f t="shared" ref="I8:I10" si="1">F8-H8</f>
        <v>60</v>
      </c>
      <c r="J8" s="38">
        <f t="shared" ref="J8:J10" si="2">IF(H8&gt;=5,90*H8/F8,0)</f>
        <v>0</v>
      </c>
      <c r="K8" s="38">
        <f t="shared" ref="K8:K10" si="3">G8/100*J8</f>
        <v>0</v>
      </c>
      <c r="L8" s="38">
        <f t="shared" ref="L8:L10" si="4">ROUND((G8-K8),0)</f>
        <v>18000</v>
      </c>
      <c r="M8" s="38">
        <f t="shared" ref="M8:M10" si="5">O8-N8</f>
        <v>0</v>
      </c>
      <c r="N8" s="38">
        <f t="shared" ref="N8:N10" si="6">ROUND((L8*C8),0)</f>
        <v>13572000</v>
      </c>
      <c r="O8" s="38">
        <f t="shared" ref="O8:O10" si="7">ROUND((C8*G8),0)</f>
        <v>13572000</v>
      </c>
      <c r="P8" s="76">
        <v>12985400.823529411</v>
      </c>
      <c r="Q8" s="39">
        <f>P8/C8</f>
        <v>17222.017007333438</v>
      </c>
    </row>
    <row r="9" spans="1:19" s="39" customFormat="1" x14ac:dyDescent="0.25">
      <c r="A9" s="33">
        <v>2</v>
      </c>
      <c r="B9" s="34" t="s">
        <v>62</v>
      </c>
      <c r="C9" s="35">
        <v>754</v>
      </c>
      <c r="D9" s="36">
        <v>2024</v>
      </c>
      <c r="E9" s="36">
        <v>2024</v>
      </c>
      <c r="F9" s="36">
        <v>60</v>
      </c>
      <c r="G9" s="37">
        <v>18000</v>
      </c>
      <c r="H9" s="38">
        <f t="shared" si="0"/>
        <v>0</v>
      </c>
      <c r="I9" s="38">
        <f t="shared" si="1"/>
        <v>60</v>
      </c>
      <c r="J9" s="38">
        <f t="shared" si="2"/>
        <v>0</v>
      </c>
      <c r="K9" s="38">
        <f t="shared" si="3"/>
        <v>0</v>
      </c>
      <c r="L9" s="38">
        <f t="shared" si="4"/>
        <v>18000</v>
      </c>
      <c r="M9" s="38">
        <f t="shared" si="5"/>
        <v>0</v>
      </c>
      <c r="N9" s="38">
        <f t="shared" si="6"/>
        <v>13572000</v>
      </c>
      <c r="O9" s="38">
        <f t="shared" si="7"/>
        <v>13572000</v>
      </c>
      <c r="P9" s="76">
        <v>12985400.823529409</v>
      </c>
      <c r="Q9" s="39">
        <f t="shared" ref="Q9:Q10" si="8">P9/C9</f>
        <v>17222.017007333434</v>
      </c>
    </row>
    <row r="10" spans="1:19" s="39" customFormat="1" ht="17.25" customHeight="1" x14ac:dyDescent="0.25">
      <c r="A10" s="33">
        <v>3</v>
      </c>
      <c r="B10" s="34" t="s">
        <v>63</v>
      </c>
      <c r="C10" s="35">
        <v>754</v>
      </c>
      <c r="D10" s="36">
        <v>2024</v>
      </c>
      <c r="E10" s="36">
        <v>2024</v>
      </c>
      <c r="F10" s="36">
        <v>60</v>
      </c>
      <c r="G10" s="37">
        <v>15000</v>
      </c>
      <c r="H10" s="38">
        <f t="shared" si="0"/>
        <v>0</v>
      </c>
      <c r="I10" s="38">
        <f t="shared" si="1"/>
        <v>60</v>
      </c>
      <c r="J10" s="38">
        <f t="shared" si="2"/>
        <v>0</v>
      </c>
      <c r="K10" s="38">
        <f t="shared" si="3"/>
        <v>0</v>
      </c>
      <c r="L10" s="38">
        <f t="shared" si="4"/>
        <v>15000</v>
      </c>
      <c r="M10" s="38">
        <f t="shared" si="5"/>
        <v>0</v>
      </c>
      <c r="N10" s="38">
        <f t="shared" si="6"/>
        <v>11310000</v>
      </c>
      <c r="O10" s="38">
        <f t="shared" si="7"/>
        <v>11310000</v>
      </c>
      <c r="P10" s="76">
        <v>10821167.352941176</v>
      </c>
      <c r="Q10" s="39">
        <f t="shared" si="8"/>
        <v>14351.680839444531</v>
      </c>
    </row>
    <row r="11" spans="1:19" x14ac:dyDescent="0.3">
      <c r="A11" s="40"/>
      <c r="B11" s="41"/>
      <c r="C11" s="72">
        <f>SUM(C8:C10)</f>
        <v>2262</v>
      </c>
      <c r="D11" s="42"/>
      <c r="E11" s="42"/>
      <c r="F11" s="43"/>
      <c r="G11" s="38"/>
      <c r="H11" s="38"/>
      <c r="I11" s="38"/>
      <c r="J11" s="44"/>
      <c r="K11" s="38"/>
      <c r="L11" s="44"/>
      <c r="M11" s="38">
        <f>SUM(M8:M10)</f>
        <v>0</v>
      </c>
      <c r="N11" s="38">
        <f>SUM(N8:N10)</f>
        <v>38454000</v>
      </c>
      <c r="O11" s="38">
        <f>SUM(O8:O10)</f>
        <v>38454000</v>
      </c>
      <c r="P11" s="77">
        <v>36791969</v>
      </c>
    </row>
    <row r="12" spans="1:19" x14ac:dyDescent="0.3">
      <c r="B12" s="45"/>
      <c r="C12" s="39"/>
      <c r="D12" s="39"/>
      <c r="E12" s="39"/>
      <c r="F12" s="46"/>
      <c r="G12" s="46"/>
      <c r="H12" s="46"/>
      <c r="I12" s="46"/>
      <c r="J12" s="39"/>
      <c r="K12" s="47"/>
      <c r="L12" s="48"/>
      <c r="M12" s="46"/>
      <c r="N12" s="49"/>
      <c r="O12" s="49"/>
    </row>
    <row r="13" spans="1:19" x14ac:dyDescent="0.3">
      <c r="B13" s="73" t="s">
        <v>51</v>
      </c>
      <c r="C13" s="73"/>
      <c r="D13" s="39"/>
      <c r="E13" s="39"/>
      <c r="F13" s="46"/>
      <c r="G13" s="46"/>
      <c r="H13" s="46"/>
      <c r="I13" s="46"/>
      <c r="J13" s="39"/>
      <c r="K13" s="47"/>
      <c r="L13" s="48"/>
      <c r="M13" s="46"/>
      <c r="N13" s="49"/>
      <c r="O13" s="49"/>
    </row>
    <row r="14" spans="1:19" x14ac:dyDescent="0.3">
      <c r="B14" s="10" t="s">
        <v>52</v>
      </c>
      <c r="C14" s="50">
        <v>0</v>
      </c>
      <c r="D14" s="39"/>
      <c r="E14" s="39"/>
      <c r="F14" s="46"/>
      <c r="G14" s="46"/>
      <c r="H14" s="46"/>
      <c r="I14" s="46"/>
      <c r="J14" s="39"/>
      <c r="K14" s="47"/>
      <c r="L14" s="48"/>
      <c r="M14" s="46"/>
      <c r="N14" s="49">
        <v>36791969</v>
      </c>
      <c r="O14" s="49">
        <f>N14/C11</f>
        <v>16265.238284703802</v>
      </c>
    </row>
    <row r="15" spans="1:19" x14ac:dyDescent="0.3">
      <c r="B15" s="19" t="s">
        <v>10</v>
      </c>
      <c r="C15" s="51">
        <v>0</v>
      </c>
      <c r="D15" s="39"/>
      <c r="E15" s="39"/>
      <c r="F15" s="46"/>
      <c r="G15" s="46"/>
      <c r="H15" s="46"/>
      <c r="I15" s="46"/>
      <c r="J15" s="39"/>
      <c r="K15" s="47"/>
      <c r="L15" s="48"/>
      <c r="M15" s="46"/>
      <c r="N15" s="49"/>
      <c r="O15" s="49"/>
    </row>
    <row r="16" spans="1:19" x14ac:dyDescent="0.3">
      <c r="B16" s="19" t="s">
        <v>1</v>
      </c>
      <c r="C16" s="52">
        <f>ROUND((C14*C15),0)</f>
        <v>0</v>
      </c>
      <c r="D16" s="39"/>
      <c r="E16" s="39"/>
      <c r="F16" s="46"/>
      <c r="G16" s="46"/>
      <c r="H16" s="46"/>
      <c r="I16" s="46"/>
      <c r="J16" s="39">
        <v>754</v>
      </c>
      <c r="K16" s="47">
        <f>MROUND(J16*10.764,1)</f>
        <v>8116</v>
      </c>
      <c r="L16" s="48"/>
      <c r="M16" s="46"/>
      <c r="N16" s="49"/>
      <c r="O16" s="49"/>
    </row>
    <row r="17" spans="1:15" x14ac:dyDescent="0.3">
      <c r="B17" s="45"/>
      <c r="C17" s="39"/>
      <c r="D17" s="39"/>
      <c r="E17" s="39"/>
      <c r="F17" s="46"/>
      <c r="G17" s="46"/>
      <c r="H17" s="46"/>
      <c r="I17" s="46"/>
      <c r="J17" s="39"/>
      <c r="K17" s="47"/>
      <c r="L17" s="48"/>
      <c r="M17" s="46"/>
      <c r="N17" s="49"/>
      <c r="O17" s="49"/>
    </row>
    <row r="18" spans="1:15" ht="22.5" customHeight="1" x14ac:dyDescent="0.3">
      <c r="B18" s="74" t="s">
        <v>53</v>
      </c>
      <c r="C18" s="75"/>
      <c r="D18" s="39"/>
      <c r="E18" s="39"/>
      <c r="F18" s="46"/>
      <c r="G18" s="46"/>
      <c r="H18" s="46"/>
      <c r="I18" s="46"/>
      <c r="J18" s="39"/>
      <c r="K18" s="46"/>
      <c r="L18" s="39"/>
      <c r="M18" s="46"/>
      <c r="N18" s="46"/>
      <c r="O18" s="46"/>
    </row>
    <row r="19" spans="1:15" x14ac:dyDescent="0.3">
      <c r="B19" s="10" t="s">
        <v>24</v>
      </c>
      <c r="C19" s="50">
        <f>C2-C8</f>
        <v>751</v>
      </c>
      <c r="E19" s="53"/>
      <c r="F19" s="53"/>
      <c r="G19" s="54"/>
      <c r="H19" s="55"/>
      <c r="I19" s="55"/>
      <c r="L19" s="56"/>
    </row>
    <row r="20" spans="1:15" x14ac:dyDescent="0.3">
      <c r="B20" s="19" t="s">
        <v>10</v>
      </c>
      <c r="C20" s="51">
        <v>1500</v>
      </c>
      <c r="D20" s="57"/>
      <c r="E20" s="24"/>
      <c r="F20" s="24"/>
      <c r="G20" s="47"/>
      <c r="H20" s="55"/>
      <c r="I20" s="55"/>
      <c r="L20" s="56"/>
    </row>
    <row r="21" spans="1:15" x14ac:dyDescent="0.3">
      <c r="B21" s="19" t="s">
        <v>1</v>
      </c>
      <c r="C21" s="52">
        <f>MROUND((C19*C20),100000)</f>
        <v>1100000</v>
      </c>
      <c r="D21" s="58"/>
      <c r="E21" s="58"/>
      <c r="F21" s="56"/>
      <c r="H21" s="55"/>
      <c r="I21" s="55"/>
      <c r="L21" s="56"/>
    </row>
    <row r="22" spans="1:15" x14ac:dyDescent="0.3">
      <c r="B22" s="6"/>
      <c r="C22" s="59"/>
      <c r="D22" s="58"/>
      <c r="E22" s="58"/>
      <c r="F22" s="56"/>
      <c r="H22" s="55"/>
      <c r="I22" s="55"/>
      <c r="L22" s="56"/>
    </row>
    <row r="23" spans="1:15" x14ac:dyDescent="0.3">
      <c r="C23" s="58" t="s">
        <v>54</v>
      </c>
      <c r="D23" s="58"/>
      <c r="E23" s="58"/>
      <c r="F23" s="56"/>
      <c r="H23" s="55"/>
      <c r="I23" s="55"/>
      <c r="L23" s="56"/>
    </row>
    <row r="24" spans="1:15" x14ac:dyDescent="0.3">
      <c r="B24" s="60" t="s">
        <v>18</v>
      </c>
      <c r="C24" s="61">
        <f>C4</f>
        <v>18060000</v>
      </c>
      <c r="D24" s="59"/>
      <c r="E24" s="59"/>
      <c r="F24" s="59"/>
      <c r="G24" s="59"/>
      <c r="H24" s="17"/>
      <c r="I24" s="62">
        <v>11</v>
      </c>
      <c r="L24" s="18"/>
    </row>
    <row r="25" spans="1:15" x14ac:dyDescent="0.3">
      <c r="B25" s="60" t="s">
        <v>31</v>
      </c>
      <c r="C25" s="61">
        <f>N11</f>
        <v>38454000</v>
      </c>
      <c r="D25" s="59"/>
      <c r="E25" s="59"/>
      <c r="F25" s="59"/>
      <c r="G25" s="59"/>
      <c r="H25" s="17"/>
      <c r="I25" s="17"/>
      <c r="L25" s="17"/>
    </row>
    <row r="26" spans="1:15" x14ac:dyDescent="0.3">
      <c r="B26" s="60" t="s">
        <v>55</v>
      </c>
      <c r="C26" s="61">
        <f>C16</f>
        <v>0</v>
      </c>
      <c r="D26" s="59"/>
      <c r="E26" s="59"/>
      <c r="F26" s="59"/>
      <c r="G26" s="59"/>
      <c r="H26" s="17"/>
      <c r="I26" s="17"/>
      <c r="L26" s="17"/>
    </row>
    <row r="27" spans="1:15" x14ac:dyDescent="0.3">
      <c r="A27" s="8"/>
      <c r="B27" s="60" t="s">
        <v>56</v>
      </c>
      <c r="C27" s="61">
        <f>C21</f>
        <v>1100000</v>
      </c>
      <c r="D27" s="59"/>
      <c r="E27" s="59"/>
      <c r="F27" s="59"/>
      <c r="G27" s="59"/>
      <c r="H27" s="17"/>
      <c r="I27" s="17"/>
      <c r="L27" s="17"/>
    </row>
    <row r="28" spans="1:15" x14ac:dyDescent="0.3">
      <c r="A28" s="8"/>
      <c r="B28" s="7" t="s">
        <v>57</v>
      </c>
      <c r="C28" s="63">
        <f>C24+C25+C26+C27</f>
        <v>57614000</v>
      </c>
      <c r="D28" s="18"/>
      <c r="F28" s="18"/>
    </row>
    <row r="29" spans="1:15" x14ac:dyDescent="0.3">
      <c r="A29" s="8"/>
      <c r="B29" s="7" t="s">
        <v>58</v>
      </c>
      <c r="C29" s="63">
        <f>MROUND(C28*90%,1)</f>
        <v>51852600</v>
      </c>
      <c r="D29" s="17"/>
      <c r="F29" s="18"/>
      <c r="H29" s="64"/>
      <c r="I29" s="64"/>
    </row>
    <row r="30" spans="1:15" x14ac:dyDescent="0.3">
      <c r="A30" s="8"/>
      <c r="B30" s="7" t="s">
        <v>59</v>
      </c>
      <c r="C30" s="63">
        <f>MROUND(C28*80%,1)</f>
        <v>46091200</v>
      </c>
      <c r="D30" s="17"/>
      <c r="F30" s="18"/>
      <c r="H30" s="64"/>
      <c r="I30" s="64"/>
    </row>
    <row r="31" spans="1:15" s="39" customFormat="1" x14ac:dyDescent="0.3">
      <c r="B31" s="15" t="s">
        <v>60</v>
      </c>
      <c r="C31" s="65">
        <f>MROUND(C25*0.85,1)</f>
        <v>32685900</v>
      </c>
      <c r="D31" s="45"/>
      <c r="F31" s="46"/>
      <c r="G31" s="46"/>
      <c r="H31" s="46"/>
      <c r="I31" s="46"/>
      <c r="K31" s="46"/>
      <c r="M31" s="46"/>
      <c r="N31" s="46"/>
      <c r="O31" s="66"/>
    </row>
    <row r="32" spans="1:15" x14ac:dyDescent="0.3">
      <c r="A32" s="8"/>
      <c r="L32" s="67"/>
      <c r="O32" s="66"/>
    </row>
    <row r="33" spans="1:15" x14ac:dyDescent="0.3">
      <c r="A33" s="8"/>
      <c r="L33" s="67"/>
      <c r="O33" s="66"/>
    </row>
    <row r="34" spans="1:15" x14ac:dyDescent="0.3">
      <c r="A34" s="8"/>
      <c r="H34" s="64"/>
      <c r="I34" s="64"/>
      <c r="L34" s="67"/>
      <c r="O34" s="66"/>
    </row>
    <row r="35" spans="1:15" x14ac:dyDescent="0.3">
      <c r="A35" s="8"/>
      <c r="L35" s="67"/>
      <c r="O35" s="66"/>
    </row>
    <row r="36" spans="1:15" x14ac:dyDescent="0.3">
      <c r="A36" s="8"/>
      <c r="L36" s="67"/>
      <c r="O36" s="66"/>
    </row>
    <row r="37" spans="1:15" x14ac:dyDescent="0.3">
      <c r="A37" s="8"/>
      <c r="L37" s="67"/>
      <c r="O37" s="66"/>
    </row>
    <row r="38" spans="1:15" x14ac:dyDescent="0.3">
      <c r="A38" s="8"/>
      <c r="L38" s="67"/>
      <c r="O38" s="66"/>
    </row>
    <row r="39" spans="1:15" x14ac:dyDescent="0.3">
      <c r="A39" s="8"/>
    </row>
    <row r="40" spans="1:15" x14ac:dyDescent="0.3">
      <c r="A40" s="8"/>
    </row>
    <row r="41" spans="1:15" x14ac:dyDescent="0.3">
      <c r="A41" s="8"/>
      <c r="B41" s="8"/>
    </row>
    <row r="42" spans="1:15" x14ac:dyDescent="0.3">
      <c r="A42" s="8"/>
      <c r="B42" s="8"/>
    </row>
    <row r="43" spans="1:15" x14ac:dyDescent="0.3">
      <c r="A43" s="8"/>
      <c r="B43" s="8"/>
    </row>
    <row r="44" spans="1:15" x14ac:dyDescent="0.3">
      <c r="A44" s="8"/>
      <c r="B44" s="8"/>
    </row>
    <row r="45" spans="1:15" x14ac:dyDescent="0.3">
      <c r="A45" s="8"/>
      <c r="B45" s="8"/>
    </row>
    <row r="46" spans="1:15" x14ac:dyDescent="0.3">
      <c r="A46" s="8"/>
      <c r="B46" s="8"/>
    </row>
    <row r="47" spans="1:15" x14ac:dyDescent="0.3">
      <c r="A47" s="8"/>
      <c r="B47" s="8"/>
    </row>
    <row r="48" spans="1:15" x14ac:dyDescent="0.3">
      <c r="A48" s="8"/>
      <c r="B48" s="8"/>
    </row>
    <row r="49" spans="1:10" x14ac:dyDescent="0.3">
      <c r="A49" s="8"/>
      <c r="B49" s="8"/>
    </row>
    <row r="50" spans="1:10" x14ac:dyDescent="0.3">
      <c r="A50" s="8"/>
      <c r="B50" s="8"/>
      <c r="F50" s="68"/>
      <c r="G50" s="68"/>
      <c r="H50" s="68"/>
      <c r="I50" s="68"/>
      <c r="J50" s="7"/>
    </row>
    <row r="51" spans="1:10" x14ac:dyDescent="0.3">
      <c r="A51" s="8"/>
      <c r="B51" s="8"/>
      <c r="F51" s="66"/>
      <c r="G51" s="8"/>
      <c r="H51" s="66"/>
      <c r="I51" s="66"/>
    </row>
    <row r="52" spans="1:10" x14ac:dyDescent="0.3">
      <c r="A52" s="8"/>
      <c r="B52" s="8"/>
      <c r="F52" s="66"/>
      <c r="G52" s="66"/>
      <c r="H52" s="69"/>
      <c r="I52" s="69"/>
    </row>
    <row r="53" spans="1:10" x14ac:dyDescent="0.3">
      <c r="A53" s="8"/>
      <c r="B53" s="8"/>
      <c r="F53" s="66"/>
      <c r="G53" s="66"/>
      <c r="H53" s="66"/>
      <c r="I53" s="66"/>
    </row>
    <row r="54" spans="1:10" x14ac:dyDescent="0.3">
      <c r="A54" s="8"/>
      <c r="B54" s="8"/>
      <c r="F54" s="66"/>
      <c r="G54" s="70"/>
      <c r="H54" s="66"/>
      <c r="I54" s="66"/>
    </row>
    <row r="55" spans="1:10" x14ac:dyDescent="0.3">
      <c r="A55" s="8"/>
      <c r="B55" s="8"/>
      <c r="F55" s="66"/>
      <c r="G55" s="66"/>
      <c r="H55" s="66"/>
      <c r="I55" s="66"/>
    </row>
    <row r="56" spans="1:10" x14ac:dyDescent="0.3">
      <c r="A56" s="8"/>
      <c r="B56" s="8"/>
      <c r="F56" s="66"/>
      <c r="G56" s="66"/>
      <c r="H56" s="66"/>
      <c r="I56" s="66"/>
    </row>
    <row r="57" spans="1:10" x14ac:dyDescent="0.3">
      <c r="A57" s="8"/>
      <c r="B57" s="8"/>
      <c r="F57" s="66"/>
      <c r="G57" s="66"/>
      <c r="H57" s="66"/>
      <c r="I57" s="66"/>
    </row>
    <row r="58" spans="1:10" x14ac:dyDescent="0.3">
      <c r="A58" s="8"/>
      <c r="B58" s="8"/>
      <c r="F58" s="66"/>
      <c r="G58" s="66"/>
      <c r="H58" s="66"/>
      <c r="I58" s="66"/>
    </row>
    <row r="59" spans="1:10" x14ac:dyDescent="0.3">
      <c r="A59" s="8"/>
      <c r="B59" s="8"/>
      <c r="F59" s="66"/>
      <c r="G59" s="66"/>
      <c r="H59" s="66"/>
      <c r="I59" s="66"/>
    </row>
    <row r="60" spans="1:10" x14ac:dyDescent="0.3">
      <c r="A60" s="8"/>
      <c r="B60" s="8"/>
      <c r="F60" s="66"/>
      <c r="G60" s="66"/>
      <c r="H60" s="66"/>
      <c r="I60" s="66"/>
    </row>
    <row r="61" spans="1:10" x14ac:dyDescent="0.3">
      <c r="A61" s="8"/>
      <c r="B61" s="8"/>
    </row>
    <row r="62" spans="1:10" x14ac:dyDescent="0.3">
      <c r="A62" s="8"/>
      <c r="B62" s="8"/>
    </row>
    <row r="63" spans="1:10" x14ac:dyDescent="0.3">
      <c r="A63" s="8"/>
      <c r="B63" s="8"/>
    </row>
    <row r="64" spans="1:10" x14ac:dyDescent="0.3">
      <c r="A64" s="8"/>
      <c r="B64" s="8"/>
    </row>
    <row r="65" spans="1:6" x14ac:dyDescent="0.3">
      <c r="A65" s="8"/>
      <c r="B65" s="8"/>
    </row>
    <row r="66" spans="1:6" x14ac:dyDescent="0.3">
      <c r="A66" s="8"/>
      <c r="B66" s="8"/>
      <c r="F66" s="71"/>
    </row>
    <row r="67" spans="1:6" x14ac:dyDescent="0.3">
      <c r="A67" s="8"/>
      <c r="B67" s="8"/>
      <c r="F67" s="71"/>
    </row>
    <row r="68" spans="1:6" x14ac:dyDescent="0.3">
      <c r="A68" s="8"/>
      <c r="B68" s="8"/>
      <c r="F68" s="71"/>
    </row>
    <row r="69" spans="1:6" x14ac:dyDescent="0.3">
      <c r="A69" s="8"/>
      <c r="B69" s="8"/>
      <c r="F69" s="71"/>
    </row>
    <row r="70" spans="1:6" x14ac:dyDescent="0.3">
      <c r="A70" s="8"/>
      <c r="B70" s="8"/>
      <c r="F70" s="71"/>
    </row>
    <row r="71" spans="1:6" x14ac:dyDescent="0.3">
      <c r="A71" s="8"/>
      <c r="B71" s="8"/>
      <c r="F71" s="71"/>
    </row>
    <row r="72" spans="1:6" x14ac:dyDescent="0.3">
      <c r="A72" s="8"/>
      <c r="B72" s="8"/>
      <c r="F72" s="71"/>
    </row>
    <row r="73" spans="1:6" x14ac:dyDescent="0.3">
      <c r="A73" s="8"/>
      <c r="B73" s="8"/>
      <c r="F73" s="71"/>
    </row>
    <row r="74" spans="1:6" x14ac:dyDescent="0.3">
      <c r="A74" s="8"/>
      <c r="B74" s="8"/>
      <c r="F74" s="71"/>
    </row>
    <row r="75" spans="1:6" x14ac:dyDescent="0.3">
      <c r="A75" s="8"/>
      <c r="B75" s="8"/>
      <c r="F75" s="71"/>
    </row>
    <row r="76" spans="1:6" x14ac:dyDescent="0.3">
      <c r="A76" s="8"/>
      <c r="B76" s="8"/>
    </row>
    <row r="77" spans="1:6" x14ac:dyDescent="0.3">
      <c r="A77" s="8"/>
      <c r="B77" s="8"/>
    </row>
    <row r="78" spans="1:6" x14ac:dyDescent="0.3">
      <c r="A78" s="8"/>
      <c r="B78" s="8"/>
    </row>
    <row r="79" spans="1:6" x14ac:dyDescent="0.3">
      <c r="A79" s="8"/>
      <c r="B79" s="8"/>
    </row>
    <row r="80" spans="1:6" x14ac:dyDescent="0.3">
      <c r="A80" s="8"/>
      <c r="B80" s="8"/>
    </row>
    <row r="81" spans="1:2" x14ac:dyDescent="0.3">
      <c r="A81" s="8"/>
      <c r="B81" s="8"/>
    </row>
    <row r="82" spans="1:2" x14ac:dyDescent="0.3">
      <c r="A82" s="8"/>
      <c r="B82" s="8"/>
    </row>
    <row r="83" spans="1:2" x14ac:dyDescent="0.3">
      <c r="A83" s="8"/>
      <c r="B83" s="8"/>
    </row>
    <row r="84" spans="1:2" x14ac:dyDescent="0.3">
      <c r="A84" s="8"/>
      <c r="B84" s="8"/>
    </row>
    <row r="85" spans="1:2" x14ac:dyDescent="0.3">
      <c r="A85" s="8"/>
      <c r="B85" s="8"/>
    </row>
    <row r="86" spans="1:2" x14ac:dyDescent="0.3">
      <c r="A86" s="8"/>
      <c r="B86" s="8"/>
    </row>
    <row r="87" spans="1:2" x14ac:dyDescent="0.3">
      <c r="A87" s="8"/>
      <c r="B87" s="8"/>
    </row>
    <row r="88" spans="1:2" x14ac:dyDescent="0.3">
      <c r="A88" s="8"/>
      <c r="B88" s="8"/>
    </row>
    <row r="89" spans="1:2" x14ac:dyDescent="0.3">
      <c r="A89" s="8"/>
      <c r="B89" s="8"/>
    </row>
    <row r="90" spans="1:2" x14ac:dyDescent="0.3">
      <c r="A90" s="8"/>
      <c r="B90" s="8"/>
    </row>
    <row r="91" spans="1:2" x14ac:dyDescent="0.3">
      <c r="A91" s="8"/>
      <c r="B91" s="8"/>
    </row>
    <row r="92" spans="1:2" x14ac:dyDescent="0.3">
      <c r="A92" s="8"/>
      <c r="B92" s="8"/>
    </row>
    <row r="93" spans="1:2" x14ac:dyDescent="0.3">
      <c r="A93" s="8"/>
      <c r="B93" s="8"/>
    </row>
    <row r="94" spans="1:2" x14ac:dyDescent="0.3">
      <c r="A94" s="8"/>
      <c r="B94" s="8"/>
    </row>
    <row r="95" spans="1:2" x14ac:dyDescent="0.3">
      <c r="A95" s="8"/>
      <c r="B95" s="8"/>
    </row>
    <row r="96" spans="1:2" x14ac:dyDescent="0.3">
      <c r="A96" s="8"/>
      <c r="B96" s="8"/>
    </row>
    <row r="97" spans="1:2" x14ac:dyDescent="0.3">
      <c r="A97" s="8"/>
      <c r="B97" s="8"/>
    </row>
    <row r="98" spans="1:2" x14ac:dyDescent="0.3">
      <c r="A98" s="8"/>
      <c r="B98" s="8"/>
    </row>
    <row r="99" spans="1:2" x14ac:dyDescent="0.3">
      <c r="A99" s="8"/>
      <c r="B99" s="8"/>
    </row>
    <row r="100" spans="1:2" x14ac:dyDescent="0.3">
      <c r="A100" s="8"/>
      <c r="B100" s="8"/>
    </row>
    <row r="101" spans="1:2" x14ac:dyDescent="0.3">
      <c r="A101" s="8"/>
      <c r="B101" s="8"/>
    </row>
    <row r="102" spans="1:2" x14ac:dyDescent="0.3">
      <c r="A102" s="8"/>
      <c r="B102" s="8"/>
    </row>
    <row r="103" spans="1:2" x14ac:dyDescent="0.3">
      <c r="A103" s="8"/>
      <c r="B103" s="8"/>
    </row>
    <row r="104" spans="1:2" x14ac:dyDescent="0.3">
      <c r="A104" s="8"/>
      <c r="B104" s="8"/>
    </row>
    <row r="105" spans="1:2" x14ac:dyDescent="0.3">
      <c r="A105" s="8"/>
      <c r="B105" s="8"/>
    </row>
    <row r="106" spans="1:2" x14ac:dyDescent="0.3">
      <c r="A106" s="8"/>
      <c r="B106" s="8"/>
    </row>
    <row r="107" spans="1:2" x14ac:dyDescent="0.3">
      <c r="A107" s="8"/>
      <c r="B107" s="8"/>
    </row>
    <row r="108" spans="1:2" x14ac:dyDescent="0.3">
      <c r="A108" s="8"/>
      <c r="B108" s="8"/>
    </row>
    <row r="109" spans="1:2" x14ac:dyDescent="0.3">
      <c r="A109" s="8"/>
      <c r="B109" s="8"/>
    </row>
    <row r="110" spans="1:2" x14ac:dyDescent="0.3">
      <c r="A110" s="8"/>
      <c r="B110" s="8"/>
    </row>
    <row r="111" spans="1:2" x14ac:dyDescent="0.3">
      <c r="A111" s="8"/>
      <c r="B111" s="8"/>
    </row>
    <row r="112" spans="1:2" x14ac:dyDescent="0.3">
      <c r="A112" s="8"/>
      <c r="B112" s="8"/>
    </row>
    <row r="113" spans="1:2" x14ac:dyDescent="0.3">
      <c r="A113" s="8"/>
      <c r="B113" s="8"/>
    </row>
    <row r="114" spans="1:2" x14ac:dyDescent="0.3">
      <c r="A114" s="8"/>
      <c r="B114" s="8"/>
    </row>
    <row r="115" spans="1:2" x14ac:dyDescent="0.3">
      <c r="A115" s="8"/>
      <c r="B115" s="8"/>
    </row>
    <row r="116" spans="1:2" x14ac:dyDescent="0.3">
      <c r="A116" s="8"/>
      <c r="B116" s="8"/>
    </row>
    <row r="117" spans="1:2" x14ac:dyDescent="0.3">
      <c r="A117" s="8"/>
      <c r="B117" s="8"/>
    </row>
    <row r="118" spans="1:2" x14ac:dyDescent="0.3">
      <c r="A118" s="8"/>
      <c r="B118" s="8"/>
    </row>
    <row r="119" spans="1:2" x14ac:dyDescent="0.3">
      <c r="A119" s="8"/>
      <c r="B119" s="8"/>
    </row>
    <row r="120" spans="1:2" x14ac:dyDescent="0.3">
      <c r="A120" s="8"/>
      <c r="B120" s="8"/>
    </row>
    <row r="121" spans="1:2" x14ac:dyDescent="0.3">
      <c r="A121" s="8"/>
      <c r="B121" s="8"/>
    </row>
    <row r="122" spans="1:2" x14ac:dyDescent="0.3">
      <c r="A122" s="8"/>
      <c r="B122" s="8"/>
    </row>
    <row r="123" spans="1:2" x14ac:dyDescent="0.3">
      <c r="A123" s="8"/>
      <c r="B123" s="8"/>
    </row>
    <row r="124" spans="1:2" x14ac:dyDescent="0.3">
      <c r="A124" s="8"/>
      <c r="B124" s="8"/>
    </row>
    <row r="125" spans="1:2" x14ac:dyDescent="0.3">
      <c r="A125" s="8"/>
      <c r="B125" s="8"/>
    </row>
    <row r="126" spans="1:2" x14ac:dyDescent="0.3">
      <c r="A126" s="8"/>
      <c r="B126" s="8"/>
    </row>
    <row r="127" spans="1:2" x14ac:dyDescent="0.3">
      <c r="A127" s="8"/>
      <c r="B127" s="8"/>
    </row>
    <row r="128" spans="1:2" x14ac:dyDescent="0.3">
      <c r="A128" s="8"/>
      <c r="B128" s="8"/>
    </row>
    <row r="129" spans="1:2" x14ac:dyDescent="0.3">
      <c r="A129" s="8"/>
      <c r="B129" s="8"/>
    </row>
    <row r="130" spans="1:2" x14ac:dyDescent="0.3">
      <c r="A130" s="8"/>
      <c r="B130" s="8"/>
    </row>
    <row r="131" spans="1:2" x14ac:dyDescent="0.3">
      <c r="A131" s="8"/>
      <c r="B131" s="8"/>
    </row>
    <row r="132" spans="1:2" x14ac:dyDescent="0.3">
      <c r="A132" s="8"/>
      <c r="B132" s="8"/>
    </row>
    <row r="133" spans="1:2" x14ac:dyDescent="0.3">
      <c r="A133" s="8"/>
      <c r="B133" s="8"/>
    </row>
    <row r="134" spans="1:2" x14ac:dyDescent="0.3">
      <c r="A134" s="8"/>
      <c r="B134" s="8"/>
    </row>
    <row r="135" spans="1:2" x14ac:dyDescent="0.3">
      <c r="A135" s="8"/>
      <c r="B135" s="8"/>
    </row>
    <row r="136" spans="1:2" x14ac:dyDescent="0.3">
      <c r="A136" s="8"/>
      <c r="B136" s="8"/>
    </row>
    <row r="137" spans="1:2" x14ac:dyDescent="0.3">
      <c r="A137" s="8"/>
      <c r="B137" s="8"/>
    </row>
    <row r="138" spans="1:2" x14ac:dyDescent="0.3">
      <c r="A138" s="8"/>
      <c r="B138" s="8"/>
    </row>
    <row r="139" spans="1:2" x14ac:dyDescent="0.3">
      <c r="A139" s="8"/>
      <c r="B139" s="8"/>
    </row>
    <row r="140" spans="1:2" x14ac:dyDescent="0.3">
      <c r="A140" s="8"/>
      <c r="B140" s="8"/>
    </row>
    <row r="141" spans="1:2" x14ac:dyDescent="0.3">
      <c r="A141" s="8"/>
      <c r="B141" s="8"/>
    </row>
    <row r="142" spans="1:2" x14ac:dyDescent="0.3">
      <c r="A142" s="8"/>
      <c r="B142" s="8"/>
    </row>
    <row r="143" spans="1:2" x14ac:dyDescent="0.3">
      <c r="A143" s="8"/>
      <c r="B143" s="8"/>
    </row>
    <row r="144" spans="1:2" x14ac:dyDescent="0.3">
      <c r="A144" s="8"/>
      <c r="B144" s="8"/>
    </row>
    <row r="145" spans="1:2" x14ac:dyDescent="0.3">
      <c r="A145" s="8"/>
      <c r="B145" s="8"/>
    </row>
    <row r="146" spans="1:2" x14ac:dyDescent="0.3">
      <c r="A146" s="8"/>
      <c r="B146" s="8"/>
    </row>
    <row r="147" spans="1:2" x14ac:dyDescent="0.3">
      <c r="A147" s="8"/>
      <c r="B147" s="8"/>
    </row>
    <row r="148" spans="1:2" x14ac:dyDescent="0.3">
      <c r="A148" s="8"/>
      <c r="B148" s="8"/>
    </row>
    <row r="149" spans="1:2" x14ac:dyDescent="0.3">
      <c r="A149" s="8"/>
      <c r="B149" s="8"/>
    </row>
    <row r="150" spans="1:2" x14ac:dyDescent="0.3">
      <c r="A150" s="8"/>
      <c r="B150" s="8"/>
    </row>
    <row r="151" spans="1:2" x14ac:dyDescent="0.3">
      <c r="A151" s="8"/>
      <c r="B151" s="8"/>
    </row>
    <row r="152" spans="1:2" x14ac:dyDescent="0.3">
      <c r="A152" s="8"/>
      <c r="B152" s="8"/>
    </row>
    <row r="153" spans="1:2" x14ac:dyDescent="0.3">
      <c r="A153" s="8"/>
      <c r="B153" s="8"/>
    </row>
    <row r="154" spans="1:2" x14ac:dyDescent="0.3">
      <c r="A154" s="8"/>
      <c r="B154" s="8"/>
    </row>
    <row r="155" spans="1:2" x14ac:dyDescent="0.3">
      <c r="A155" s="8"/>
      <c r="B155" s="8"/>
    </row>
    <row r="156" spans="1:2" x14ac:dyDescent="0.3">
      <c r="A156" s="8"/>
      <c r="B156" s="8"/>
    </row>
    <row r="157" spans="1:2" x14ac:dyDescent="0.3">
      <c r="A157" s="8"/>
      <c r="B157" s="8"/>
    </row>
    <row r="158" spans="1:2" x14ac:dyDescent="0.3">
      <c r="A158" s="8"/>
      <c r="B158" s="8"/>
    </row>
    <row r="159" spans="1:2" x14ac:dyDescent="0.3">
      <c r="A159" s="8"/>
      <c r="B159" s="8"/>
    </row>
    <row r="160" spans="1:2" x14ac:dyDescent="0.3">
      <c r="A160" s="8"/>
      <c r="B160" s="8"/>
    </row>
    <row r="161" spans="1:2" x14ac:dyDescent="0.3">
      <c r="A161" s="8"/>
      <c r="B161" s="8"/>
    </row>
    <row r="162" spans="1:2" x14ac:dyDescent="0.3">
      <c r="A162" s="8"/>
      <c r="B162" s="8"/>
    </row>
    <row r="163" spans="1:2" x14ac:dyDescent="0.3">
      <c r="A163" s="8"/>
      <c r="B163" s="8"/>
    </row>
    <row r="164" spans="1:2" x14ac:dyDescent="0.3">
      <c r="A164" s="8"/>
      <c r="B164" s="8"/>
    </row>
    <row r="165" spans="1:2" x14ac:dyDescent="0.3">
      <c r="A165" s="8"/>
      <c r="B165" s="8"/>
    </row>
    <row r="166" spans="1:2" x14ac:dyDescent="0.3">
      <c r="A166" s="8"/>
      <c r="B166" s="8"/>
    </row>
  </sheetData>
  <mergeCells count="2">
    <mergeCell ref="B13:C13"/>
    <mergeCell ref="B18:C18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17E94-0B06-43DB-ADF0-F91094864C4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4F8DF-A93D-4978-B5A8-0D32911743B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56451-57D3-418A-A38A-8BA540BA49A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A44F8-B73E-4A86-83B9-79456E8304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786D2-FAB5-488E-B192-70460769C425}">
  <dimension ref="A1:AA18"/>
  <sheetViews>
    <sheetView workbookViewId="0">
      <selection activeCell="T10" sqref="T10"/>
    </sheetView>
  </sheetViews>
  <sheetFormatPr defaultRowHeight="15" x14ac:dyDescent="0.25"/>
  <cols>
    <col min="1" max="1" width="11.28515625" style="5" bestFit="1" customWidth="1"/>
    <col min="2" max="2" width="13.42578125" style="5" bestFit="1" customWidth="1"/>
    <col min="3" max="4" width="12.5703125" style="5" customWidth="1"/>
    <col min="5" max="6" width="9.28515625" style="5" bestFit="1" customWidth="1"/>
    <col min="7" max="7" width="13.28515625" style="5" customWidth="1"/>
    <col min="8" max="8" width="13.42578125" style="5" bestFit="1" customWidth="1"/>
    <col min="9" max="9" width="11.7109375" style="5" bestFit="1" customWidth="1"/>
    <col min="10" max="12" width="11.7109375" style="5" customWidth="1"/>
    <col min="13" max="13" width="9.28515625" style="5" bestFit="1" customWidth="1"/>
    <col min="14" max="14" width="11.7109375" style="5" customWidth="1"/>
    <col min="15" max="16" width="9.28515625" style="5" bestFit="1" customWidth="1"/>
    <col min="17" max="17" width="10.7109375" style="5" bestFit="1" customWidth="1"/>
    <col min="18" max="18" width="11.85546875" style="5" bestFit="1" customWidth="1"/>
    <col min="19" max="19" width="13.42578125" style="5" bestFit="1" customWidth="1"/>
    <col min="20" max="20" width="10.7109375" style="5" bestFit="1" customWidth="1"/>
    <col min="21" max="21" width="13.5703125" style="5" customWidth="1"/>
    <col min="22" max="22" width="13.42578125" style="5" customWidth="1"/>
    <col min="23" max="23" width="21" style="5" bestFit="1" customWidth="1"/>
    <col min="24" max="24" width="14.140625" style="5" customWidth="1"/>
    <col min="25" max="25" width="9.7109375" style="5" bestFit="1" customWidth="1"/>
    <col min="26" max="26" width="19.85546875" style="5" bestFit="1" customWidth="1"/>
    <col min="27" max="16384" width="9.140625" style="5"/>
  </cols>
  <sheetData>
    <row r="1" spans="1:27" s="2" customFormat="1" ht="10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tr">
        <f t="shared" ref="E1:K16" si="0">U1</f>
        <v>Construction Area</v>
      </c>
      <c r="F1" s="1" t="str">
        <f t="shared" si="0"/>
        <v>Cost of Construction</v>
      </c>
      <c r="G1" s="1" t="str">
        <f t="shared" si="0"/>
        <v>Construction value</v>
      </c>
      <c r="H1" s="1" t="str">
        <f t="shared" si="0"/>
        <v>Land Value (Including Land development)</v>
      </c>
      <c r="I1" s="1" t="str">
        <f t="shared" si="0"/>
        <v>Land Rate (Including Development) per Sq. M.</v>
      </c>
      <c r="J1" s="1" t="str">
        <f>Z1</f>
        <v>Location</v>
      </c>
      <c r="K1" s="1" t="str">
        <f>AA1</f>
        <v>Distance</v>
      </c>
      <c r="L1" s="1"/>
      <c r="M1" s="2" t="s">
        <v>4</v>
      </c>
      <c r="N1" s="2" t="s">
        <v>5</v>
      </c>
      <c r="O1" s="2" t="s">
        <v>6</v>
      </c>
      <c r="P1" s="2" t="s">
        <v>7</v>
      </c>
      <c r="Q1" s="2" t="s">
        <v>8</v>
      </c>
      <c r="R1" s="2" t="s">
        <v>9</v>
      </c>
      <c r="S1" s="2" t="s">
        <v>1</v>
      </c>
      <c r="T1" s="2" t="s">
        <v>10</v>
      </c>
      <c r="U1" s="3" t="s">
        <v>11</v>
      </c>
      <c r="V1" s="3" t="s">
        <v>12</v>
      </c>
      <c r="W1" s="2" t="s">
        <v>13</v>
      </c>
      <c r="X1" s="2" t="s">
        <v>14</v>
      </c>
      <c r="Y1" s="2" t="s">
        <v>15</v>
      </c>
      <c r="Z1" s="2" t="s">
        <v>16</v>
      </c>
      <c r="AA1" s="2" t="s">
        <v>17</v>
      </c>
    </row>
    <row r="2" spans="1:27" x14ac:dyDescent="0.25">
      <c r="A2" s="4">
        <f t="shared" ref="A2:C17" si="1">R2</f>
        <v>161872.74217905692</v>
      </c>
      <c r="B2" s="4">
        <f t="shared" si="1"/>
        <v>500000000</v>
      </c>
      <c r="C2" s="4">
        <f t="shared" si="1"/>
        <v>3089</v>
      </c>
      <c r="D2" s="4">
        <f t="shared" ref="D2:D18" si="2">ROUND((C2/10.764),0)</f>
        <v>287</v>
      </c>
      <c r="E2" s="1">
        <f t="shared" si="0"/>
        <v>0</v>
      </c>
      <c r="F2" s="1">
        <f t="shared" si="0"/>
        <v>0</v>
      </c>
      <c r="G2" s="1">
        <f t="shared" si="0"/>
        <v>0</v>
      </c>
      <c r="H2" s="1">
        <f t="shared" si="0"/>
        <v>500000000</v>
      </c>
      <c r="I2" s="1">
        <f t="shared" si="0"/>
        <v>3088.8461718089679</v>
      </c>
      <c r="J2" s="1">
        <f t="shared" si="0"/>
        <v>0</v>
      </c>
      <c r="K2" s="1">
        <f t="shared" si="0"/>
        <v>0</v>
      </c>
      <c r="L2" s="1"/>
      <c r="M2" s="5">
        <v>0</v>
      </c>
      <c r="N2" s="5">
        <v>40</v>
      </c>
      <c r="O2" s="5">
        <f t="shared" ref="O2:O18" si="3">N2*40.0001976870614</f>
        <v>1600.0079074824562</v>
      </c>
      <c r="P2" s="5">
        <f t="shared" ref="P2:P18" si="4">O2*121.0167464</f>
        <v>193627.75117779907</v>
      </c>
      <c r="Q2" s="5">
        <f t="shared" ref="Q2:Q18" si="5">P2*8.99870078651798</f>
        <v>1742398.1968153685</v>
      </c>
      <c r="R2" s="5">
        <f t="shared" ref="R2:R18" si="6">Q2/10.764</f>
        <v>161872.74217905692</v>
      </c>
      <c r="S2" s="5">
        <v>500000000</v>
      </c>
      <c r="T2" s="5">
        <f t="shared" ref="T2:T18" si="7">ROUND((S2/R2),0)</f>
        <v>3089</v>
      </c>
      <c r="U2" s="4">
        <v>0</v>
      </c>
      <c r="V2" s="5">
        <v>0</v>
      </c>
      <c r="W2" s="5">
        <f t="shared" ref="W2:W18" si="8">U2*V2</f>
        <v>0</v>
      </c>
      <c r="X2" s="5">
        <f t="shared" ref="X2:X18" si="9">S2-W2</f>
        <v>500000000</v>
      </c>
      <c r="Y2" s="5">
        <f t="shared" ref="Y2:Y18" si="10">X2/R2</f>
        <v>3088.8461718089679</v>
      </c>
    </row>
    <row r="3" spans="1:27" x14ac:dyDescent="0.25">
      <c r="A3" s="4">
        <f t="shared" si="1"/>
        <v>60702.278317146338</v>
      </c>
      <c r="B3" s="4">
        <f t="shared" si="1"/>
        <v>300000000</v>
      </c>
      <c r="C3" s="4">
        <f t="shared" si="1"/>
        <v>4942</v>
      </c>
      <c r="D3" s="4">
        <f t="shared" si="2"/>
        <v>459</v>
      </c>
      <c r="E3" s="1">
        <f t="shared" si="0"/>
        <v>0</v>
      </c>
      <c r="F3" s="1">
        <f t="shared" si="0"/>
        <v>0</v>
      </c>
      <c r="G3" s="1">
        <f t="shared" si="0"/>
        <v>0</v>
      </c>
      <c r="H3" s="1">
        <f t="shared" si="0"/>
        <v>300000000</v>
      </c>
      <c r="I3" s="1">
        <f t="shared" si="0"/>
        <v>4942.1538748943494</v>
      </c>
      <c r="J3" s="1">
        <f t="shared" si="0"/>
        <v>0</v>
      </c>
      <c r="K3" s="1">
        <f t="shared" si="0"/>
        <v>0</v>
      </c>
      <c r="L3" s="1"/>
      <c r="M3" s="5">
        <v>0</v>
      </c>
      <c r="N3" s="5">
        <v>15</v>
      </c>
      <c r="O3" s="5">
        <f t="shared" si="3"/>
        <v>600.00296530592107</v>
      </c>
      <c r="P3" s="5">
        <f t="shared" si="4"/>
        <v>72610.406691674652</v>
      </c>
      <c r="Q3" s="5">
        <f t="shared" si="5"/>
        <v>653399.32380576315</v>
      </c>
      <c r="R3" s="5">
        <f t="shared" si="6"/>
        <v>60702.278317146338</v>
      </c>
      <c r="S3" s="5">
        <v>300000000</v>
      </c>
      <c r="T3" s="5">
        <f t="shared" si="7"/>
        <v>4942</v>
      </c>
      <c r="U3" s="4">
        <v>0</v>
      </c>
      <c r="V3" s="5">
        <v>0</v>
      </c>
      <c r="W3" s="5">
        <f t="shared" si="8"/>
        <v>0</v>
      </c>
      <c r="X3" s="5">
        <f t="shared" si="9"/>
        <v>300000000</v>
      </c>
      <c r="Y3" s="5">
        <f t="shared" si="10"/>
        <v>4942.1538748943494</v>
      </c>
    </row>
    <row r="4" spans="1:27" x14ac:dyDescent="0.25">
      <c r="A4" s="4">
        <f t="shared" si="1"/>
        <v>52608.64120819349</v>
      </c>
      <c r="B4" s="4">
        <f t="shared" si="1"/>
        <v>212500000</v>
      </c>
      <c r="C4" s="4">
        <f t="shared" si="1"/>
        <v>4039</v>
      </c>
      <c r="D4" s="4">
        <f t="shared" si="2"/>
        <v>375</v>
      </c>
      <c r="E4" s="1">
        <f t="shared" si="0"/>
        <v>0</v>
      </c>
      <c r="F4" s="1">
        <f t="shared" si="0"/>
        <v>0</v>
      </c>
      <c r="G4" s="1">
        <f t="shared" si="0"/>
        <v>0</v>
      </c>
      <c r="H4" s="1">
        <f t="shared" si="0"/>
        <v>212500000</v>
      </c>
      <c r="I4" s="1">
        <f t="shared" si="0"/>
        <v>4039.2603785194201</v>
      </c>
      <c r="J4" s="1">
        <f t="shared" si="0"/>
        <v>0</v>
      </c>
      <c r="K4" s="1">
        <f t="shared" si="0"/>
        <v>0</v>
      </c>
      <c r="L4" s="1"/>
      <c r="M4" s="5">
        <v>0</v>
      </c>
      <c r="N4" s="5">
        <v>13</v>
      </c>
      <c r="O4" s="5">
        <f t="shared" si="3"/>
        <v>520.00256993179823</v>
      </c>
      <c r="P4" s="5">
        <f t="shared" si="4"/>
        <v>62929.019132784691</v>
      </c>
      <c r="Q4" s="5">
        <f t="shared" si="5"/>
        <v>566279.41396499472</v>
      </c>
      <c r="R4" s="5">
        <f t="shared" si="6"/>
        <v>52608.64120819349</v>
      </c>
      <c r="S4" s="5">
        <v>212500000</v>
      </c>
      <c r="T4" s="5">
        <f t="shared" si="7"/>
        <v>4039</v>
      </c>
      <c r="U4" s="4">
        <v>0</v>
      </c>
      <c r="V4" s="5">
        <v>0</v>
      </c>
      <c r="W4" s="5">
        <f t="shared" si="8"/>
        <v>0</v>
      </c>
      <c r="X4" s="5">
        <f t="shared" si="9"/>
        <v>212500000</v>
      </c>
      <c r="Y4" s="5">
        <f t="shared" si="10"/>
        <v>4039.2603785194201</v>
      </c>
    </row>
    <row r="5" spans="1:27" x14ac:dyDescent="0.25">
      <c r="A5" s="4">
        <f t="shared" si="1"/>
        <v>121404.55663429268</v>
      </c>
      <c r="B5" s="4">
        <f t="shared" si="1"/>
        <v>780000000</v>
      </c>
      <c r="C5" s="4">
        <f t="shared" si="1"/>
        <v>6425</v>
      </c>
      <c r="D5" s="4">
        <f t="shared" si="2"/>
        <v>597</v>
      </c>
      <c r="E5" s="1">
        <f t="shared" si="0"/>
        <v>0</v>
      </c>
      <c r="F5" s="1">
        <f t="shared" si="0"/>
        <v>0</v>
      </c>
      <c r="G5" s="1">
        <f t="shared" si="0"/>
        <v>0</v>
      </c>
      <c r="H5" s="1">
        <f t="shared" si="0"/>
        <v>780000000</v>
      </c>
      <c r="I5" s="1">
        <f t="shared" si="0"/>
        <v>6424.8000373626537</v>
      </c>
      <c r="J5" s="1">
        <f t="shared" si="0"/>
        <v>0</v>
      </c>
      <c r="K5" s="1">
        <f t="shared" si="0"/>
        <v>0</v>
      </c>
      <c r="L5" s="1"/>
      <c r="M5" s="5">
        <v>0</v>
      </c>
      <c r="N5" s="5">
        <v>30</v>
      </c>
      <c r="O5" s="5">
        <f t="shared" si="3"/>
        <v>1200.0059306118421</v>
      </c>
      <c r="P5" s="5">
        <f t="shared" si="4"/>
        <v>145220.8133833493</v>
      </c>
      <c r="Q5" s="5">
        <f t="shared" si="5"/>
        <v>1306798.6476115263</v>
      </c>
      <c r="R5" s="5">
        <f t="shared" si="6"/>
        <v>121404.55663429268</v>
      </c>
      <c r="S5" s="5">
        <v>780000000</v>
      </c>
      <c r="T5" s="5">
        <f t="shared" si="7"/>
        <v>6425</v>
      </c>
      <c r="U5" s="4">
        <v>0</v>
      </c>
      <c r="V5" s="5">
        <v>0</v>
      </c>
      <c r="W5" s="5">
        <f t="shared" si="8"/>
        <v>0</v>
      </c>
      <c r="X5" s="5">
        <f t="shared" si="9"/>
        <v>780000000</v>
      </c>
      <c r="Y5" s="5">
        <f t="shared" si="10"/>
        <v>6424.8000373626537</v>
      </c>
    </row>
    <row r="6" spans="1:27" x14ac:dyDescent="0.25">
      <c r="A6" s="4">
        <f t="shared" si="1"/>
        <v>1399.4797473058343</v>
      </c>
      <c r="B6" s="4">
        <f t="shared" si="1"/>
        <v>35000000</v>
      </c>
      <c r="C6" s="4">
        <f t="shared" si="1"/>
        <v>25009</v>
      </c>
      <c r="D6" s="4">
        <f t="shared" si="2"/>
        <v>2323</v>
      </c>
      <c r="E6" s="1">
        <f t="shared" si="0"/>
        <v>0</v>
      </c>
      <c r="F6" s="1">
        <f t="shared" si="0"/>
        <v>0</v>
      </c>
      <c r="G6" s="1">
        <f t="shared" si="0"/>
        <v>0</v>
      </c>
      <c r="H6" s="1">
        <f t="shared" si="0"/>
        <v>35000000</v>
      </c>
      <c r="I6" s="1">
        <f t="shared" si="0"/>
        <v>25009.293680297396</v>
      </c>
      <c r="J6" s="1">
        <f t="shared" si="0"/>
        <v>0</v>
      </c>
      <c r="K6" s="1">
        <f t="shared" si="0"/>
        <v>0</v>
      </c>
      <c r="L6" s="1"/>
      <c r="M6" s="5">
        <v>0</v>
      </c>
      <c r="N6" s="5">
        <f t="shared" ref="N6:N18" si="11">M6*2.47107605477881</f>
        <v>0</v>
      </c>
      <c r="O6" s="5">
        <f t="shared" si="3"/>
        <v>0</v>
      </c>
      <c r="P6" s="5">
        <f t="shared" si="4"/>
        <v>0</v>
      </c>
      <c r="Q6" s="5">
        <v>15064</v>
      </c>
      <c r="R6" s="5">
        <f t="shared" si="6"/>
        <v>1399.4797473058343</v>
      </c>
      <c r="S6" s="5">
        <v>35000000</v>
      </c>
      <c r="T6" s="5">
        <f t="shared" si="7"/>
        <v>25009</v>
      </c>
      <c r="U6" s="4">
        <v>0</v>
      </c>
      <c r="V6" s="5">
        <v>0</v>
      </c>
      <c r="W6" s="5">
        <f t="shared" si="8"/>
        <v>0</v>
      </c>
      <c r="X6" s="5">
        <f t="shared" si="9"/>
        <v>35000000</v>
      </c>
      <c r="Y6" s="5">
        <f t="shared" si="10"/>
        <v>25009.293680297396</v>
      </c>
    </row>
    <row r="7" spans="1:27" x14ac:dyDescent="0.25">
      <c r="A7" s="4">
        <f t="shared" si="1"/>
        <v>11453</v>
      </c>
      <c r="B7" s="4">
        <f t="shared" si="1"/>
        <v>73900000</v>
      </c>
      <c r="C7" s="4">
        <f t="shared" si="1"/>
        <v>6452</v>
      </c>
      <c r="D7" s="4">
        <f t="shared" si="2"/>
        <v>599</v>
      </c>
      <c r="E7" s="1">
        <f t="shared" si="0"/>
        <v>0</v>
      </c>
      <c r="F7" s="1">
        <f t="shared" si="0"/>
        <v>0</v>
      </c>
      <c r="G7" s="1">
        <f t="shared" si="0"/>
        <v>0</v>
      </c>
      <c r="H7" s="1">
        <f t="shared" si="0"/>
        <v>73900000</v>
      </c>
      <c r="I7" s="1">
        <f t="shared" si="0"/>
        <v>6452.4578713000965</v>
      </c>
      <c r="J7" s="1">
        <f t="shared" si="0"/>
        <v>0</v>
      </c>
      <c r="K7" s="1">
        <f t="shared" si="0"/>
        <v>0</v>
      </c>
      <c r="L7" s="1"/>
      <c r="M7" s="5">
        <v>0</v>
      </c>
      <c r="N7" s="5">
        <f t="shared" si="11"/>
        <v>0</v>
      </c>
      <c r="O7" s="5">
        <f t="shared" si="3"/>
        <v>0</v>
      </c>
      <c r="P7" s="5">
        <f t="shared" si="4"/>
        <v>0</v>
      </c>
      <c r="Q7" s="5">
        <f t="shared" si="5"/>
        <v>0</v>
      </c>
      <c r="R7" s="5">
        <v>11453</v>
      </c>
      <c r="S7" s="5">
        <v>73900000</v>
      </c>
      <c r="T7" s="5">
        <f t="shared" si="7"/>
        <v>6452</v>
      </c>
      <c r="U7" s="4">
        <v>0</v>
      </c>
      <c r="V7" s="5">
        <v>0</v>
      </c>
      <c r="W7" s="5">
        <f t="shared" si="8"/>
        <v>0</v>
      </c>
      <c r="X7" s="5">
        <f t="shared" si="9"/>
        <v>73900000</v>
      </c>
      <c r="Y7" s="5">
        <f t="shared" si="10"/>
        <v>6452.4578713000965</v>
      </c>
    </row>
    <row r="8" spans="1:27" x14ac:dyDescent="0.25">
      <c r="A8" s="4">
        <f t="shared" si="1"/>
        <v>500.00000000000006</v>
      </c>
      <c r="B8" s="4">
        <f t="shared" si="1"/>
        <v>17500000</v>
      </c>
      <c r="C8" s="4">
        <f t="shared" si="1"/>
        <v>35000</v>
      </c>
      <c r="D8" s="4">
        <f t="shared" si="2"/>
        <v>3252</v>
      </c>
      <c r="E8" s="1">
        <f t="shared" si="0"/>
        <v>0</v>
      </c>
      <c r="F8" s="1">
        <f t="shared" si="0"/>
        <v>0</v>
      </c>
      <c r="G8" s="1">
        <f t="shared" si="0"/>
        <v>0</v>
      </c>
      <c r="H8" s="1">
        <f t="shared" si="0"/>
        <v>17500000</v>
      </c>
      <c r="I8" s="1">
        <f t="shared" si="0"/>
        <v>34999.999999999993</v>
      </c>
      <c r="J8" s="1">
        <f t="shared" si="0"/>
        <v>0</v>
      </c>
      <c r="K8" s="1">
        <f t="shared" si="0"/>
        <v>0</v>
      </c>
      <c r="L8" s="1"/>
      <c r="M8" s="5">
        <v>0</v>
      </c>
      <c r="N8" s="5">
        <f t="shared" si="11"/>
        <v>0</v>
      </c>
      <c r="O8" s="5">
        <f t="shared" si="3"/>
        <v>0</v>
      </c>
      <c r="P8" s="5">
        <f t="shared" si="4"/>
        <v>0</v>
      </c>
      <c r="Q8" s="5">
        <v>5382</v>
      </c>
      <c r="R8" s="5">
        <f t="shared" si="6"/>
        <v>500.00000000000006</v>
      </c>
      <c r="S8" s="5">
        <v>17500000</v>
      </c>
      <c r="T8" s="5">
        <f t="shared" si="7"/>
        <v>35000</v>
      </c>
      <c r="U8" s="4">
        <v>0</v>
      </c>
      <c r="V8" s="5">
        <v>0</v>
      </c>
      <c r="W8" s="5">
        <f t="shared" si="8"/>
        <v>0</v>
      </c>
      <c r="X8" s="5">
        <f t="shared" si="9"/>
        <v>17500000</v>
      </c>
      <c r="Y8" s="5">
        <f t="shared" si="10"/>
        <v>34999.999999999993</v>
      </c>
    </row>
    <row r="9" spans="1:27" x14ac:dyDescent="0.25">
      <c r="A9" s="4">
        <f t="shared" si="1"/>
        <v>10000</v>
      </c>
      <c r="B9" s="4">
        <f t="shared" si="1"/>
        <v>170000000</v>
      </c>
      <c r="C9" s="4">
        <f t="shared" si="1"/>
        <v>17000</v>
      </c>
      <c r="D9" s="4">
        <f t="shared" si="2"/>
        <v>1579</v>
      </c>
      <c r="E9" s="1">
        <f t="shared" si="0"/>
        <v>0</v>
      </c>
      <c r="F9" s="1">
        <f t="shared" si="0"/>
        <v>0</v>
      </c>
      <c r="G9" s="1">
        <f t="shared" si="0"/>
        <v>0</v>
      </c>
      <c r="H9" s="1">
        <f t="shared" si="0"/>
        <v>170000000</v>
      </c>
      <c r="I9" s="1">
        <f t="shared" si="0"/>
        <v>17000</v>
      </c>
      <c r="J9" s="1">
        <f t="shared" si="0"/>
        <v>0</v>
      </c>
      <c r="K9" s="1">
        <f t="shared" si="0"/>
        <v>0</v>
      </c>
      <c r="L9" s="1"/>
      <c r="M9" s="5">
        <v>0</v>
      </c>
      <c r="N9" s="5">
        <f t="shared" si="11"/>
        <v>0</v>
      </c>
      <c r="O9" s="5">
        <f t="shared" si="3"/>
        <v>0</v>
      </c>
      <c r="P9" s="5">
        <f t="shared" si="4"/>
        <v>0</v>
      </c>
      <c r="Q9" s="5">
        <f t="shared" si="5"/>
        <v>0</v>
      </c>
      <c r="R9" s="5">
        <v>10000</v>
      </c>
      <c r="S9" s="5">
        <v>170000000</v>
      </c>
      <c r="T9" s="5">
        <f t="shared" si="7"/>
        <v>17000</v>
      </c>
      <c r="U9" s="4">
        <v>0</v>
      </c>
      <c r="V9" s="5">
        <v>0</v>
      </c>
      <c r="W9" s="5">
        <f t="shared" si="8"/>
        <v>0</v>
      </c>
      <c r="X9" s="5">
        <f t="shared" si="9"/>
        <v>170000000</v>
      </c>
      <c r="Y9" s="5">
        <f t="shared" si="10"/>
        <v>17000</v>
      </c>
    </row>
    <row r="10" spans="1:27" x14ac:dyDescent="0.25">
      <c r="A10" s="4">
        <f t="shared" si="1"/>
        <v>4610</v>
      </c>
      <c r="B10" s="4">
        <f t="shared" si="1"/>
        <v>59900000</v>
      </c>
      <c r="C10" s="4">
        <f t="shared" si="1"/>
        <v>12993</v>
      </c>
      <c r="D10" s="4">
        <f t="shared" si="2"/>
        <v>1207</v>
      </c>
      <c r="E10" s="1">
        <f t="shared" si="0"/>
        <v>0</v>
      </c>
      <c r="F10" s="1">
        <f t="shared" si="0"/>
        <v>0</v>
      </c>
      <c r="G10" s="1">
        <f t="shared" si="0"/>
        <v>0</v>
      </c>
      <c r="H10" s="1">
        <f t="shared" si="0"/>
        <v>59900000</v>
      </c>
      <c r="I10" s="1">
        <f t="shared" si="0"/>
        <v>12993.49240780911</v>
      </c>
      <c r="J10" s="1">
        <f t="shared" si="0"/>
        <v>0</v>
      </c>
      <c r="K10" s="1">
        <f t="shared" si="0"/>
        <v>0</v>
      </c>
      <c r="L10" s="1"/>
      <c r="M10" s="5">
        <v>0</v>
      </c>
      <c r="N10" s="5">
        <f t="shared" si="11"/>
        <v>0</v>
      </c>
      <c r="O10" s="5">
        <f t="shared" si="3"/>
        <v>0</v>
      </c>
      <c r="P10" s="5">
        <f t="shared" si="4"/>
        <v>0</v>
      </c>
      <c r="Q10" s="5">
        <f t="shared" si="5"/>
        <v>0</v>
      </c>
      <c r="R10" s="5">
        <v>4610</v>
      </c>
      <c r="S10" s="5">
        <v>59900000</v>
      </c>
      <c r="T10" s="5">
        <f t="shared" si="7"/>
        <v>12993</v>
      </c>
      <c r="U10" s="4">
        <v>0</v>
      </c>
      <c r="V10" s="5">
        <v>0</v>
      </c>
      <c r="W10" s="5">
        <f t="shared" si="8"/>
        <v>0</v>
      </c>
      <c r="X10" s="5">
        <f t="shared" si="9"/>
        <v>59900000</v>
      </c>
      <c r="Y10" s="5">
        <f t="shared" si="10"/>
        <v>12993.49240780911</v>
      </c>
    </row>
    <row r="11" spans="1:27" x14ac:dyDescent="0.25">
      <c r="A11" s="4">
        <f t="shared" si="1"/>
        <v>0</v>
      </c>
      <c r="B11" s="4">
        <f t="shared" si="1"/>
        <v>0</v>
      </c>
      <c r="C11" s="4" t="e">
        <f t="shared" si="1"/>
        <v>#DIV/0!</v>
      </c>
      <c r="D11" s="4" t="e">
        <f t="shared" si="2"/>
        <v>#DIV/0!</v>
      </c>
      <c r="E11" s="1">
        <f t="shared" si="0"/>
        <v>0</v>
      </c>
      <c r="F11" s="1">
        <f t="shared" si="0"/>
        <v>0</v>
      </c>
      <c r="G11" s="1">
        <f t="shared" si="0"/>
        <v>0</v>
      </c>
      <c r="H11" s="1">
        <f t="shared" si="0"/>
        <v>0</v>
      </c>
      <c r="I11" s="1" t="e">
        <f t="shared" si="0"/>
        <v>#DIV/0!</v>
      </c>
      <c r="J11" s="1">
        <f t="shared" si="0"/>
        <v>0</v>
      </c>
      <c r="K11" s="1">
        <f t="shared" si="0"/>
        <v>0</v>
      </c>
      <c r="L11" s="1"/>
      <c r="M11" s="5">
        <v>0</v>
      </c>
      <c r="N11" s="5">
        <f t="shared" si="11"/>
        <v>0</v>
      </c>
      <c r="O11" s="5">
        <f t="shared" si="3"/>
        <v>0</v>
      </c>
      <c r="P11" s="5">
        <f t="shared" si="4"/>
        <v>0</v>
      </c>
      <c r="Q11" s="5">
        <f t="shared" si="5"/>
        <v>0</v>
      </c>
      <c r="R11" s="5">
        <f t="shared" si="6"/>
        <v>0</v>
      </c>
      <c r="S11" s="5">
        <v>0</v>
      </c>
      <c r="T11" s="5" t="e">
        <f t="shared" si="7"/>
        <v>#DIV/0!</v>
      </c>
      <c r="U11" s="4">
        <v>0</v>
      </c>
      <c r="V11" s="5">
        <v>0</v>
      </c>
      <c r="W11" s="5">
        <f t="shared" si="8"/>
        <v>0</v>
      </c>
      <c r="X11" s="5">
        <f t="shared" si="9"/>
        <v>0</v>
      </c>
      <c r="Y11" s="5" t="e">
        <f t="shared" si="10"/>
        <v>#DIV/0!</v>
      </c>
    </row>
    <row r="12" spans="1:27" x14ac:dyDescent="0.25">
      <c r="A12" s="4">
        <f t="shared" si="1"/>
        <v>0</v>
      </c>
      <c r="B12" s="4">
        <f t="shared" si="1"/>
        <v>0</v>
      </c>
      <c r="C12" s="4" t="e">
        <f t="shared" si="1"/>
        <v>#DIV/0!</v>
      </c>
      <c r="D12" s="4" t="e">
        <f t="shared" si="2"/>
        <v>#DIV/0!</v>
      </c>
      <c r="E12" s="1">
        <f t="shared" si="0"/>
        <v>0</v>
      </c>
      <c r="F12" s="1">
        <f t="shared" si="0"/>
        <v>0</v>
      </c>
      <c r="G12" s="1">
        <f t="shared" si="0"/>
        <v>0</v>
      </c>
      <c r="H12" s="1">
        <f t="shared" si="0"/>
        <v>0</v>
      </c>
      <c r="I12" s="1" t="e">
        <f t="shared" si="0"/>
        <v>#DIV/0!</v>
      </c>
      <c r="J12" s="1">
        <f t="shared" si="0"/>
        <v>0</v>
      </c>
      <c r="K12" s="1">
        <f t="shared" si="0"/>
        <v>0</v>
      </c>
      <c r="L12" s="1"/>
      <c r="M12" s="5">
        <v>0</v>
      </c>
      <c r="N12" s="5">
        <f t="shared" si="11"/>
        <v>0</v>
      </c>
      <c r="O12" s="5">
        <f t="shared" si="3"/>
        <v>0</v>
      </c>
      <c r="P12" s="5">
        <f t="shared" si="4"/>
        <v>0</v>
      </c>
      <c r="Q12" s="5">
        <f t="shared" si="5"/>
        <v>0</v>
      </c>
      <c r="R12" s="5">
        <f t="shared" si="6"/>
        <v>0</v>
      </c>
      <c r="S12" s="5">
        <v>0</v>
      </c>
      <c r="T12" s="5" t="e">
        <f t="shared" si="7"/>
        <v>#DIV/0!</v>
      </c>
      <c r="U12" s="4">
        <v>0</v>
      </c>
      <c r="V12" s="5">
        <v>0</v>
      </c>
      <c r="W12" s="5">
        <f t="shared" si="8"/>
        <v>0</v>
      </c>
      <c r="X12" s="5">
        <f t="shared" si="9"/>
        <v>0</v>
      </c>
      <c r="Y12" s="5" t="e">
        <f t="shared" si="10"/>
        <v>#DIV/0!</v>
      </c>
    </row>
    <row r="13" spans="1:27" x14ac:dyDescent="0.25">
      <c r="A13" s="4">
        <f t="shared" si="1"/>
        <v>0</v>
      </c>
      <c r="B13" s="4">
        <f t="shared" si="1"/>
        <v>0</v>
      </c>
      <c r="C13" s="4" t="e">
        <f t="shared" si="1"/>
        <v>#DIV/0!</v>
      </c>
      <c r="D13" s="4" t="e">
        <f t="shared" si="2"/>
        <v>#DIV/0!</v>
      </c>
      <c r="E13" s="1">
        <f t="shared" si="0"/>
        <v>0</v>
      </c>
      <c r="F13" s="1">
        <f t="shared" si="0"/>
        <v>0</v>
      </c>
      <c r="G13" s="1">
        <f t="shared" si="0"/>
        <v>0</v>
      </c>
      <c r="H13" s="1">
        <f t="shared" si="0"/>
        <v>0</v>
      </c>
      <c r="I13" s="1" t="e">
        <f t="shared" si="0"/>
        <v>#DIV/0!</v>
      </c>
      <c r="J13" s="1">
        <f t="shared" si="0"/>
        <v>0</v>
      </c>
      <c r="K13" s="1">
        <f t="shared" si="0"/>
        <v>0</v>
      </c>
      <c r="L13" s="1"/>
      <c r="M13" s="5">
        <v>0</v>
      </c>
      <c r="N13" s="5">
        <f t="shared" si="11"/>
        <v>0</v>
      </c>
      <c r="O13" s="5">
        <f t="shared" si="3"/>
        <v>0</v>
      </c>
      <c r="P13" s="5">
        <f t="shared" si="4"/>
        <v>0</v>
      </c>
      <c r="Q13" s="5">
        <f t="shared" si="5"/>
        <v>0</v>
      </c>
      <c r="R13" s="5">
        <f t="shared" si="6"/>
        <v>0</v>
      </c>
      <c r="S13" s="5">
        <v>0</v>
      </c>
      <c r="T13" s="5" t="e">
        <f t="shared" si="7"/>
        <v>#DIV/0!</v>
      </c>
      <c r="U13" s="4">
        <v>0</v>
      </c>
      <c r="V13" s="5">
        <v>0</v>
      </c>
      <c r="W13" s="5">
        <f t="shared" si="8"/>
        <v>0</v>
      </c>
      <c r="X13" s="5">
        <f t="shared" si="9"/>
        <v>0</v>
      </c>
      <c r="Y13" s="5" t="e">
        <f t="shared" si="10"/>
        <v>#DIV/0!</v>
      </c>
    </row>
    <row r="14" spans="1:27" x14ac:dyDescent="0.25">
      <c r="A14" s="4">
        <f t="shared" si="1"/>
        <v>0</v>
      </c>
      <c r="B14" s="4">
        <f t="shared" si="1"/>
        <v>0</v>
      </c>
      <c r="C14" s="4" t="e">
        <f t="shared" si="1"/>
        <v>#DIV/0!</v>
      </c>
      <c r="D14" s="4" t="e">
        <f t="shared" si="2"/>
        <v>#DIV/0!</v>
      </c>
      <c r="E14" s="1">
        <f t="shared" si="0"/>
        <v>0</v>
      </c>
      <c r="F14" s="1">
        <f t="shared" si="0"/>
        <v>0</v>
      </c>
      <c r="G14" s="1">
        <f t="shared" si="0"/>
        <v>0</v>
      </c>
      <c r="H14" s="1">
        <f t="shared" si="0"/>
        <v>0</v>
      </c>
      <c r="I14" s="1" t="e">
        <f t="shared" si="0"/>
        <v>#DIV/0!</v>
      </c>
      <c r="J14" s="1">
        <f t="shared" si="0"/>
        <v>0</v>
      </c>
      <c r="K14" s="1">
        <f t="shared" si="0"/>
        <v>0</v>
      </c>
      <c r="L14" s="1"/>
      <c r="M14" s="5">
        <v>0</v>
      </c>
      <c r="N14" s="5">
        <f t="shared" si="11"/>
        <v>0</v>
      </c>
      <c r="O14" s="5">
        <f t="shared" si="3"/>
        <v>0</v>
      </c>
      <c r="P14" s="5">
        <f t="shared" si="4"/>
        <v>0</v>
      </c>
      <c r="Q14" s="5">
        <f t="shared" si="5"/>
        <v>0</v>
      </c>
      <c r="R14" s="5">
        <f t="shared" si="6"/>
        <v>0</v>
      </c>
      <c r="S14" s="5">
        <v>0</v>
      </c>
      <c r="T14" s="5" t="e">
        <f t="shared" si="7"/>
        <v>#DIV/0!</v>
      </c>
      <c r="U14" s="4">
        <v>0</v>
      </c>
      <c r="V14" s="5">
        <v>0</v>
      </c>
      <c r="W14" s="5">
        <f t="shared" si="8"/>
        <v>0</v>
      </c>
      <c r="X14" s="5">
        <f t="shared" si="9"/>
        <v>0</v>
      </c>
      <c r="Y14" s="5" t="e">
        <f t="shared" si="10"/>
        <v>#DIV/0!</v>
      </c>
    </row>
    <row r="15" spans="1:27" x14ac:dyDescent="0.25">
      <c r="A15" s="4">
        <f t="shared" si="1"/>
        <v>0</v>
      </c>
      <c r="B15" s="4">
        <f t="shared" si="1"/>
        <v>0</v>
      </c>
      <c r="C15" s="4" t="e">
        <f t="shared" si="1"/>
        <v>#DIV/0!</v>
      </c>
      <c r="D15" s="4" t="e">
        <f t="shared" si="2"/>
        <v>#DIV/0!</v>
      </c>
      <c r="E15" s="1">
        <f t="shared" si="0"/>
        <v>0</v>
      </c>
      <c r="F15" s="1">
        <f t="shared" si="0"/>
        <v>0</v>
      </c>
      <c r="G15" s="1">
        <f t="shared" si="0"/>
        <v>0</v>
      </c>
      <c r="H15" s="1">
        <f t="shared" si="0"/>
        <v>0</v>
      </c>
      <c r="I15" s="1" t="e">
        <f t="shared" si="0"/>
        <v>#DIV/0!</v>
      </c>
      <c r="J15" s="1">
        <f t="shared" si="0"/>
        <v>0</v>
      </c>
      <c r="K15" s="1">
        <f t="shared" si="0"/>
        <v>0</v>
      </c>
      <c r="L15" s="1"/>
      <c r="M15" s="5">
        <v>0</v>
      </c>
      <c r="N15" s="5">
        <f t="shared" si="11"/>
        <v>0</v>
      </c>
      <c r="O15" s="5">
        <f t="shared" si="3"/>
        <v>0</v>
      </c>
      <c r="P15" s="5">
        <f t="shared" si="4"/>
        <v>0</v>
      </c>
      <c r="Q15" s="5">
        <f t="shared" si="5"/>
        <v>0</v>
      </c>
      <c r="R15" s="5">
        <f t="shared" si="6"/>
        <v>0</v>
      </c>
      <c r="S15" s="5">
        <v>0</v>
      </c>
      <c r="T15" s="5" t="e">
        <f t="shared" si="7"/>
        <v>#DIV/0!</v>
      </c>
      <c r="U15" s="4">
        <v>0</v>
      </c>
      <c r="V15" s="5">
        <v>0</v>
      </c>
      <c r="W15" s="5">
        <f t="shared" si="8"/>
        <v>0</v>
      </c>
      <c r="X15" s="5">
        <f t="shared" si="9"/>
        <v>0</v>
      </c>
      <c r="Y15" s="5" t="e">
        <f t="shared" si="10"/>
        <v>#DIV/0!</v>
      </c>
    </row>
    <row r="16" spans="1:27" x14ac:dyDescent="0.25">
      <c r="A16" s="4">
        <f t="shared" si="1"/>
        <v>0</v>
      </c>
      <c r="B16" s="4">
        <f t="shared" si="1"/>
        <v>0</v>
      </c>
      <c r="C16" s="4" t="e">
        <f t="shared" si="1"/>
        <v>#DIV/0!</v>
      </c>
      <c r="D16" s="4" t="e">
        <f t="shared" si="2"/>
        <v>#DIV/0!</v>
      </c>
      <c r="E16" s="1">
        <f t="shared" si="0"/>
        <v>0</v>
      </c>
      <c r="F16" s="1">
        <f t="shared" si="0"/>
        <v>0</v>
      </c>
      <c r="G16" s="1">
        <f t="shared" si="0"/>
        <v>0</v>
      </c>
      <c r="H16" s="1">
        <f t="shared" si="0"/>
        <v>0</v>
      </c>
      <c r="I16" s="1" t="e">
        <f t="shared" si="0"/>
        <v>#DIV/0!</v>
      </c>
      <c r="J16" s="1">
        <f t="shared" si="0"/>
        <v>0</v>
      </c>
      <c r="K16" s="1">
        <f t="shared" si="0"/>
        <v>0</v>
      </c>
      <c r="L16" s="1"/>
      <c r="M16" s="5">
        <v>0</v>
      </c>
      <c r="N16" s="5">
        <f t="shared" si="11"/>
        <v>0</v>
      </c>
      <c r="O16" s="5">
        <f t="shared" si="3"/>
        <v>0</v>
      </c>
      <c r="P16" s="5">
        <f t="shared" si="4"/>
        <v>0</v>
      </c>
      <c r="Q16" s="5">
        <f t="shared" si="5"/>
        <v>0</v>
      </c>
      <c r="R16" s="5">
        <f t="shared" si="6"/>
        <v>0</v>
      </c>
      <c r="S16" s="5">
        <v>0</v>
      </c>
      <c r="T16" s="5" t="e">
        <f t="shared" si="7"/>
        <v>#DIV/0!</v>
      </c>
      <c r="U16" s="4">
        <v>0</v>
      </c>
      <c r="V16" s="5">
        <v>0</v>
      </c>
      <c r="W16" s="5">
        <f t="shared" si="8"/>
        <v>0</v>
      </c>
      <c r="X16" s="5">
        <f t="shared" si="9"/>
        <v>0</v>
      </c>
      <c r="Y16" s="5" t="e">
        <f t="shared" si="10"/>
        <v>#DIV/0!</v>
      </c>
    </row>
    <row r="17" spans="1:25" x14ac:dyDescent="0.25">
      <c r="A17" s="4">
        <f t="shared" si="1"/>
        <v>0</v>
      </c>
      <c r="B17" s="4">
        <f t="shared" si="1"/>
        <v>0</v>
      </c>
      <c r="C17" s="4" t="e">
        <f t="shared" si="1"/>
        <v>#DIV/0!</v>
      </c>
      <c r="D17" s="4" t="e">
        <f t="shared" si="2"/>
        <v>#DIV/0!</v>
      </c>
      <c r="E17" s="1">
        <f t="shared" ref="E17:K18" si="12">U17</f>
        <v>0</v>
      </c>
      <c r="F17" s="1">
        <f t="shared" si="12"/>
        <v>0</v>
      </c>
      <c r="G17" s="1">
        <f t="shared" si="12"/>
        <v>0</v>
      </c>
      <c r="H17" s="1">
        <f t="shared" si="12"/>
        <v>0</v>
      </c>
      <c r="I17" s="1" t="e">
        <f t="shared" si="12"/>
        <v>#DIV/0!</v>
      </c>
      <c r="J17" s="1">
        <f t="shared" si="12"/>
        <v>0</v>
      </c>
      <c r="K17" s="1">
        <f t="shared" si="12"/>
        <v>0</v>
      </c>
      <c r="L17" s="1"/>
      <c r="M17" s="5">
        <v>0</v>
      </c>
      <c r="N17" s="5">
        <f t="shared" si="11"/>
        <v>0</v>
      </c>
      <c r="O17" s="5">
        <f t="shared" si="3"/>
        <v>0</v>
      </c>
      <c r="P17" s="5">
        <f t="shared" si="4"/>
        <v>0</v>
      </c>
      <c r="Q17" s="5">
        <f t="shared" si="5"/>
        <v>0</v>
      </c>
      <c r="R17" s="5">
        <f t="shared" si="6"/>
        <v>0</v>
      </c>
      <c r="S17" s="5">
        <v>0</v>
      </c>
      <c r="T17" s="5" t="e">
        <f t="shared" si="7"/>
        <v>#DIV/0!</v>
      </c>
      <c r="U17" s="4">
        <v>0</v>
      </c>
      <c r="V17" s="5">
        <v>0</v>
      </c>
      <c r="W17" s="5">
        <f t="shared" si="8"/>
        <v>0</v>
      </c>
      <c r="X17" s="5">
        <f t="shared" si="9"/>
        <v>0</v>
      </c>
      <c r="Y17" s="5" t="e">
        <f t="shared" si="10"/>
        <v>#DIV/0!</v>
      </c>
    </row>
    <row r="18" spans="1:25" x14ac:dyDescent="0.25">
      <c r="A18" s="4">
        <f t="shared" ref="A18:C18" si="13">R18</f>
        <v>0</v>
      </c>
      <c r="B18" s="4">
        <f t="shared" si="13"/>
        <v>0</v>
      </c>
      <c r="C18" s="4" t="e">
        <f t="shared" si="13"/>
        <v>#DIV/0!</v>
      </c>
      <c r="D18" s="4" t="e">
        <f t="shared" si="2"/>
        <v>#DIV/0!</v>
      </c>
      <c r="E18" s="1">
        <f t="shared" si="12"/>
        <v>0</v>
      </c>
      <c r="F18" s="1">
        <f t="shared" si="12"/>
        <v>0</v>
      </c>
      <c r="G18" s="1">
        <f t="shared" si="12"/>
        <v>0</v>
      </c>
      <c r="H18" s="1">
        <f t="shared" si="12"/>
        <v>0</v>
      </c>
      <c r="I18" s="1" t="e">
        <f t="shared" si="12"/>
        <v>#DIV/0!</v>
      </c>
      <c r="J18" s="1">
        <f t="shared" si="12"/>
        <v>0</v>
      </c>
      <c r="K18" s="1">
        <f t="shared" si="12"/>
        <v>0</v>
      </c>
      <c r="L18" s="1"/>
      <c r="M18" s="5">
        <v>0</v>
      </c>
      <c r="N18" s="5">
        <f t="shared" si="11"/>
        <v>0</v>
      </c>
      <c r="O18" s="5">
        <f t="shared" si="3"/>
        <v>0</v>
      </c>
      <c r="P18" s="5">
        <f t="shared" si="4"/>
        <v>0</v>
      </c>
      <c r="Q18" s="5">
        <f t="shared" si="5"/>
        <v>0</v>
      </c>
      <c r="R18" s="5">
        <f t="shared" si="6"/>
        <v>0</v>
      </c>
      <c r="S18" s="5">
        <v>0</v>
      </c>
      <c r="T18" s="5" t="e">
        <f t="shared" si="7"/>
        <v>#DIV/0!</v>
      </c>
      <c r="U18" s="4">
        <v>0</v>
      </c>
      <c r="V18" s="5">
        <v>0</v>
      </c>
      <c r="W18" s="5">
        <f t="shared" si="8"/>
        <v>0</v>
      </c>
      <c r="X18" s="5">
        <f t="shared" si="9"/>
        <v>0</v>
      </c>
      <c r="Y18" s="5" t="e">
        <f t="shared" si="10"/>
        <v>#DIV/0!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71F90-9B4B-49E0-A949-C691858ED40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AC2A7-C39D-48C2-B492-A805FCF25E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BBFA2-8DD2-4AAE-8B77-D49B79BBE5E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82A4E-332C-48A9-A75C-7FCE65DB57B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3F0F1-983F-40CF-9E5F-04BDFDD4842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00E1C-983C-407E-8274-E231CBACEA8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Sheet12</vt:lpstr>
      <vt:lpstr>Sheet11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 Yadav</dc:creator>
  <cp:lastModifiedBy>akhilesh Yadav</cp:lastModifiedBy>
  <dcterms:created xsi:type="dcterms:W3CDTF">2024-06-20T07:02:17Z</dcterms:created>
  <dcterms:modified xsi:type="dcterms:W3CDTF">2024-06-24T10:09:52Z</dcterms:modified>
</cp:coreProperties>
</file>