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C20" i="5" l="1"/>
  <c r="Q22" i="5"/>
  <c r="Q18" i="5"/>
  <c r="O17" i="5"/>
  <c r="O24" i="5"/>
  <c r="N24" i="5"/>
  <c r="N22" i="5"/>
  <c r="N21" i="5"/>
  <c r="N17" i="5"/>
  <c r="C6" i="5"/>
  <c r="I26" i="5"/>
  <c r="J24" i="5"/>
  <c r="I24" i="5"/>
  <c r="I18" i="5"/>
  <c r="I19" i="5"/>
  <c r="I20" i="5"/>
  <c r="I21" i="5"/>
  <c r="I22" i="5"/>
  <c r="I23" i="5"/>
  <c r="I17" i="5"/>
  <c r="B23" i="5"/>
  <c r="B22" i="5"/>
  <c r="B21" i="5"/>
  <c r="B20" i="5"/>
  <c r="B18" i="5"/>
  <c r="B15" i="5"/>
  <c r="H13" i="5"/>
  <c r="M10" i="5"/>
  <c r="B8" i="5" l="1"/>
  <c r="H9" i="5"/>
  <c r="G8" i="5"/>
  <c r="R8" i="5"/>
  <c r="B11" i="5"/>
  <c r="B6" i="5"/>
  <c r="B12" i="5" s="1"/>
  <c r="B13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7" i="5" l="1"/>
  <c r="H6" i="1"/>
  <c r="H7" i="1" s="1"/>
  <c r="J41" i="1" l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<sst xmlns="http://schemas.openxmlformats.org/spreadsheetml/2006/main" count="70" uniqueCount="49">
  <si>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</si>
  <si>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</si>
  <si>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</si>
  <si>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</si>
  <si>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</si>
  <si>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</si>
  <si>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</si>
  <si>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</si>
  <si>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</si>
  <si>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</si>
  <si>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</si>
  <si>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</si>
  <si>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</si>
  <si>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</si>
  <si>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</si>
  <si>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</si>
  <si>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</si>
  <si>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</si>
  <si>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</si>
  <si>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</si>
  <si>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</si>
  <si>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</si>
  <si>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</si>
  <si>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</si>
  <si>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</si>
  <si>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</si>
  <si>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</si>
  <si>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</si>
  <si>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</si>
  <si>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</si>
  <si>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</si>
  <si>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</si>
  <si>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</si>
  <si>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</si>
  <si>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</si>
  <si>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</si>
  <si>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</si>
  <si>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</si>
  <si>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</si>
  <si>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</si>
  <si>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</si>
  <si>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</si>
  <si>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</si>
  <si>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</si>
  <si>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</si>
  <si>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</si>
  <si>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</si>
  <si>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</si>
  <si>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Fair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</si>
</sst>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7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167" fontId="0" fillId="0" borderId="0" xfId="1" applyNumberFormat="1" applyFont="1"/>
    <xf numFmtId="167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tabSelected="1" workbookViewId="0">
      <selection activeCell="C21" sqref="C21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14" max="14" width="11.5703125" bestFit="1" customWidth="1"/>
    <col min="15" max="15" width="10" bestFit="1" customWidth="1"/>
    <col min="17" max="17" width="12.5703125" bestFit="1" customWidth="1"/>
  </cols>
  <sheetData>
    <row r="2" spans="1:18" x14ac:dyDescent="0.25">
      <c r="A2" s="17"/>
      <c r="B2" s="17"/>
    </row>
    <row r="3" spans="1:18" x14ac:dyDescent="0.25">
      <c r="A3" s="17" t="s">
        <v>34</v>
      </c>
      <c r="B3" s="17"/>
    </row>
    <row r="4" spans="1:18" x14ac:dyDescent="0.25">
      <c r="A4" s="17" t="s">
        <v>20</v>
      </c>
      <c r="B4" s="17">
        <v>2024</v>
      </c>
    </row>
    <row r="5" spans="1:18" x14ac:dyDescent="0.25">
      <c r="A5" s="17" t="s">
        <v>21</v>
      </c>
      <c r="B5" s="17">
        <v>2017</v>
      </c>
    </row>
    <row r="6" spans="1:18" x14ac:dyDescent="0.25">
      <c r="A6" s="17" t="s">
        <v>22</v>
      </c>
      <c r="B6" s="17">
        <f>B4-B5</f>
        <v>7</v>
      </c>
      <c r="C6">
        <f>100-B6</f>
        <v>93</v>
      </c>
    </row>
    <row r="7" spans="1:18" x14ac:dyDescent="0.25">
      <c r="A7" s="17"/>
      <c r="B7" s="17">
        <f>60-B6</f>
        <v>53</v>
      </c>
    </row>
    <row r="8" spans="1:18" x14ac:dyDescent="0.25">
      <c r="A8" s="17" t="s">
        <v>23</v>
      </c>
      <c r="B8" s="46">
        <f>482*3000</f>
        <v>1446000</v>
      </c>
      <c r="E8" t="s">
        <v>35</v>
      </c>
      <c r="F8">
        <v>37.33</v>
      </c>
      <c r="G8">
        <f>F8*10.764</f>
        <v>401.82011999999997</v>
      </c>
      <c r="H8">
        <v>402</v>
      </c>
      <c r="Q8">
        <v>5500</v>
      </c>
      <c r="R8">
        <f>Q8*P8</f>
        <v>0</v>
      </c>
    </row>
    <row r="9" spans="1:18" x14ac:dyDescent="0.25">
      <c r="A9" s="17" t="s">
        <v>24</v>
      </c>
      <c r="B9" s="17"/>
      <c r="E9" t="s">
        <v>47</v>
      </c>
      <c r="H9">
        <f>H8*1.2</f>
        <v>482.4</v>
      </c>
      <c r="M9">
        <v>44.8</v>
      </c>
    </row>
    <row r="10" spans="1:18" x14ac:dyDescent="0.25">
      <c r="A10" s="17"/>
      <c r="B10" s="17"/>
      <c r="M10">
        <f>M9*10.764</f>
        <v>482.22719999999993</v>
      </c>
    </row>
    <row r="11" spans="1:18" x14ac:dyDescent="0.25">
      <c r="A11" s="17" t="s">
        <v>25</v>
      </c>
      <c r="B11" s="17">
        <f>100-10</f>
        <v>90</v>
      </c>
    </row>
    <row r="12" spans="1:18" x14ac:dyDescent="0.25">
      <c r="A12" s="17" t="s">
        <v>26</v>
      </c>
      <c r="B12" s="17">
        <f>B11*B6/60</f>
        <v>10.5</v>
      </c>
      <c r="E12" t="s">
        <v>35</v>
      </c>
      <c r="H12">
        <v>402</v>
      </c>
    </row>
    <row r="13" spans="1:18" x14ac:dyDescent="0.25">
      <c r="A13" s="17"/>
      <c r="B13" s="47">
        <f>B12%</f>
        <v>0.105</v>
      </c>
      <c r="H13">
        <f>H12*1.2</f>
        <v>482.4</v>
      </c>
    </row>
    <row r="14" spans="1:18" x14ac:dyDescent="0.25">
      <c r="A14" s="17"/>
      <c r="B14" s="17"/>
    </row>
    <row r="15" spans="1:18" x14ac:dyDescent="0.25">
      <c r="A15" s="17" t="s">
        <v>27</v>
      </c>
      <c r="B15" s="46">
        <f>ROUND((B8*B13),0)</f>
        <v>151830</v>
      </c>
    </row>
    <row r="16" spans="1:18" x14ac:dyDescent="0.25">
      <c r="A16" s="17" t="s">
        <v>15</v>
      </c>
      <c r="B16" s="46">
        <v>402</v>
      </c>
      <c r="N16" s="1">
        <v>120350</v>
      </c>
      <c r="O16" s="1"/>
      <c r="Q16" s="1">
        <v>482.4</v>
      </c>
    </row>
    <row r="17" spans="1:17" x14ac:dyDescent="0.25">
      <c r="A17" s="17" t="s">
        <v>42</v>
      </c>
      <c r="B17" s="17">
        <v>22000</v>
      </c>
      <c r="G17">
        <v>14.72</v>
      </c>
      <c r="H17">
        <v>10</v>
      </c>
      <c r="I17">
        <f>H17*G17</f>
        <v>147.20000000000002</v>
      </c>
      <c r="N17" s="49">
        <f>N16/100*105</f>
        <v>126367.5</v>
      </c>
      <c r="O17" s="49">
        <f>N17/10.764</f>
        <v>11739.827201783724</v>
      </c>
      <c r="Q17" s="1">
        <v>11247</v>
      </c>
    </row>
    <row r="18" spans="1:17" x14ac:dyDescent="0.25">
      <c r="A18" s="17" t="s">
        <v>28</v>
      </c>
      <c r="B18" s="46">
        <f>B17*B16</f>
        <v>8844000</v>
      </c>
      <c r="G18">
        <v>6</v>
      </c>
      <c r="H18">
        <v>3</v>
      </c>
      <c r="I18">
        <f t="shared" ref="I18:I23" si="0">H18*G18</f>
        <v>18</v>
      </c>
      <c r="N18" s="1"/>
      <c r="O18" s="1"/>
      <c r="Q18" s="49">
        <f>Q17*Q16</f>
        <v>5425552.7999999998</v>
      </c>
    </row>
    <row r="19" spans="1:17" x14ac:dyDescent="0.25">
      <c r="A19" s="17" t="s">
        <v>29</v>
      </c>
      <c r="B19" s="17"/>
      <c r="G19">
        <v>4.24</v>
      </c>
      <c r="H19">
        <v>5.7</v>
      </c>
      <c r="I19">
        <f t="shared" si="0"/>
        <v>24.168000000000003</v>
      </c>
      <c r="N19" s="1">
        <v>50560</v>
      </c>
      <c r="O19" s="1"/>
    </row>
    <row r="20" spans="1:17" x14ac:dyDescent="0.25">
      <c r="A20" s="43" t="s">
        <v>48</v>
      </c>
      <c r="B20" s="48">
        <f>B18-B15</f>
        <v>8692170</v>
      </c>
      <c r="C20" s="5">
        <f>B20/482</f>
        <v>18033.547717842324</v>
      </c>
      <c r="G20">
        <v>10.4</v>
      </c>
      <c r="H20">
        <v>7</v>
      </c>
      <c r="I20">
        <f t="shared" si="0"/>
        <v>72.8</v>
      </c>
      <c r="N20" s="1"/>
      <c r="O20" s="1"/>
    </row>
    <row r="21" spans="1:17" x14ac:dyDescent="0.25">
      <c r="A21" s="43" t="s">
        <v>31</v>
      </c>
      <c r="B21" s="48">
        <f>ROUND((B20*90%),0)</f>
        <v>7822953</v>
      </c>
      <c r="G21">
        <v>9</v>
      </c>
      <c r="H21">
        <v>11</v>
      </c>
      <c r="I21">
        <f t="shared" si="0"/>
        <v>99</v>
      </c>
      <c r="N21" s="49">
        <f>N17-N19</f>
        <v>75807.5</v>
      </c>
      <c r="O21" s="1"/>
    </row>
    <row r="22" spans="1:17" x14ac:dyDescent="0.25">
      <c r="A22" s="43" t="s">
        <v>32</v>
      </c>
      <c r="B22" s="48">
        <f>ROUND((B20*80%),0)</f>
        <v>6953736</v>
      </c>
      <c r="G22">
        <v>4.25</v>
      </c>
      <c r="H22">
        <v>6.3</v>
      </c>
      <c r="I22">
        <f t="shared" si="0"/>
        <v>26.774999999999999</v>
      </c>
      <c r="N22" s="49">
        <f>N21*93%</f>
        <v>70500.975000000006</v>
      </c>
      <c r="O22" s="1"/>
      <c r="Q22" s="50">
        <f>N17-N16</f>
        <v>6017.5</v>
      </c>
    </row>
    <row r="23" spans="1:17" x14ac:dyDescent="0.25">
      <c r="A23" s="43" t="s">
        <v>33</v>
      </c>
      <c r="B23" s="48">
        <f>MROUND((B20*0.025/12),500)</f>
        <v>18000</v>
      </c>
      <c r="G23">
        <v>2</v>
      </c>
      <c r="H23">
        <v>2.86</v>
      </c>
      <c r="I23">
        <f t="shared" si="0"/>
        <v>5.72</v>
      </c>
      <c r="N23" s="1"/>
      <c r="O23" s="1"/>
    </row>
    <row r="24" spans="1:17" x14ac:dyDescent="0.25">
      <c r="I24">
        <f>SUM(I17:I23)</f>
        <v>393.66300000000001</v>
      </c>
      <c r="J24">
        <f>I24+7.5</f>
        <v>401.16300000000001</v>
      </c>
      <c r="N24" s="49">
        <f>N22+N19</f>
        <v>121060.97500000001</v>
      </c>
      <c r="O24" s="49">
        <f>N24/10.764</f>
        <v>11246.83900037161</v>
      </c>
    </row>
    <row r="25" spans="1:17" x14ac:dyDescent="0.25">
      <c r="B25" s="5"/>
      <c r="I25">
        <v>394</v>
      </c>
    </row>
    <row r="26" spans="1:17" x14ac:dyDescent="0.25">
      <c r="I26">
        <f>I25+7.5</f>
        <v>401.5</v>
      </c>
    </row>
    <row r="32" spans="1:17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2024-06-14T09:49:24Z</dcterms:modified>
</cp:coreProperties>
</file>