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Farhan Ishaque Surve\"/>
    </mc:Choice>
  </mc:AlternateContent>
  <xr:revisionPtr revIDLastSave="0" documentId="13_ncr:1_{F11AADC1-8945-4AD4-9594-EA696C75933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13" sheetId="25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Q25" i="4" l="1"/>
  <c r="W9" i="4"/>
  <c r="W8" i="4"/>
  <c r="U9" i="4"/>
  <c r="V9" i="4" s="1"/>
  <c r="U8" i="4"/>
  <c r="V8" i="4" s="1"/>
  <c r="V7" i="4"/>
  <c r="V10" i="4"/>
  <c r="V11" i="4"/>
  <c r="V6" i="4"/>
  <c r="U6" i="4"/>
  <c r="G23" i="4" l="1"/>
  <c r="Q24" i="4" l="1"/>
  <c r="Q22" i="4"/>
  <c r="Q9" i="4"/>
  <c r="S9" i="4"/>
  <c r="Q8" i="4"/>
  <c r="S8" i="4"/>
  <c r="Q7" i="4"/>
  <c r="S7" i="4"/>
  <c r="Q6" i="4"/>
  <c r="S6" i="4"/>
  <c r="P5" i="4"/>
  <c r="P6" i="4"/>
  <c r="P7" i="4"/>
  <c r="P8" i="4"/>
  <c r="P9" i="4"/>
  <c r="P10" i="4"/>
  <c r="P11" i="4"/>
  <c r="P12" i="4"/>
  <c r="P13" i="4"/>
  <c r="P14" i="4"/>
  <c r="P15" i="4"/>
  <c r="C3" i="4"/>
  <c r="C4" i="4"/>
  <c r="C2" i="4"/>
  <c r="P4" i="4"/>
  <c r="G19" i="4"/>
  <c r="G18" i="4"/>
  <c r="O25" i="4"/>
  <c r="O23" i="4"/>
  <c r="I23" i="4"/>
  <c r="I21" i="4"/>
  <c r="J20" i="4"/>
  <c r="J19" i="4"/>
  <c r="J18" i="4"/>
  <c r="I30" i="4"/>
  <c r="Q11" i="4" l="1"/>
  <c r="Q10" i="4"/>
  <c r="Q5" i="4"/>
  <c r="Q4" i="4"/>
  <c r="P3" i="4"/>
  <c r="P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Q15" i="4" l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<sst xmlns="http://schemas.openxmlformats.org/spreadsheetml/2006/main" count="37" uniqueCount="34">
  <si>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</si>
  <si>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</si>
  <si>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</si>
  <si>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</si>
  <si>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</si>
  <si>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</si>
  <si>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</si>
  <si>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</si>
  <si>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</si>
  <si>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</si>
  <si>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</si>
  <si>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</si>
  <si>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</si>
  <si>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706, 7th Floor, Aashtha River View, Plot No. 3, Village - Taloja,</t>
  </si>
  <si>
    <t>loan - 35 lakhs</t>
  </si>
  <si>
    <t>agreement - 2021</t>
  </si>
  <si>
    <t>av</t>
  </si>
  <si>
    <t>sd</t>
  </si>
  <si>
    <t>rd</t>
  </si>
  <si>
    <t>bv</t>
  </si>
  <si>
    <t>rera ca</t>
  </si>
  <si>
    <t>encl bal</t>
  </si>
  <si>
    <t>ser, area</t>
  </si>
  <si>
    <t>rate</t>
  </si>
  <si>
    <t>fmv</t>
  </si>
  <si>
    <t>mca</t>
  </si>
  <si>
    <t>fb</t>
  </si>
  <si>
    <t>dry</t>
  </si>
  <si>
    <t>bua</t>
  </si>
  <si>
    <t>17.01.2024</t>
  </si>
  <si>
    <t>25.11.23</t>
  </si>
  <si>
    <t>03.10.23</t>
  </si>
  <si>
    <t xml:space="preserve">100% loading </t>
  </si>
  <si>
    <t>18.09.23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</si>
</sst>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315730</xdr:colOff>
      <xdr:row>48</xdr:row>
      <xdr:rowOff>134581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1D6D8C-F492-4C04-AD9D-C4543AE26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69330" cy="8821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306119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BE16B-9E2A-4E51-A25C-D8CE79500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0119" cy="8668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363277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42F09-1FAE-4773-BACB-84D2017BB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07277" cy="85927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191803</xdr:colOff>
      <xdr:row>44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7CDB1D-24CD-4789-A016-FF6C390E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35803" cy="83641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229908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E65766-515B-46E3-9AF8-50836821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3908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153698</xdr:colOff>
      <xdr:row>48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36522-3C1C-4FFA-B6CF-ED1F5CF75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297698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239434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B9D99-8F99-472C-9898-E91C73D4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83434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220382</xdr:colOff>
      <xdr:row>45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9EE62-BC22-4081-A835-D8E65501F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64382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20BAE0-E0F3-4E50-9F27-E5C64248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47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8323C2-7CAC-4FAD-B92F-2A4A9B32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791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9DC5B-E726-4795-AB44-AD0141339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600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C1F5AC-EB97-4AC1-A044-D2A92DF88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334698</xdr:colOff>
      <xdr:row>43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3B62FC-3866-46D7-AB62-6666E5FD9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78698" cy="8116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Y6" sqref="Y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530</v>
      </c>
      <c r="C2" s="4">
        <f>B2*1.1</f>
        <v>583</v>
      </c>
      <c r="D2" s="4">
        <f t="shared" ref="D2:D13" si="2">C2*1.2</f>
        <v>699.6</v>
      </c>
      <c r="E2" s="16">
        <f t="shared" ref="E2:E13" si="3">R2</f>
        <v>6500000</v>
      </c>
      <c r="F2" s="15">
        <f t="shared" ref="F2:F13" si="4">ROUND((E2/B2),0)</f>
        <v>12264</v>
      </c>
      <c r="G2" s="10">
        <f t="shared" ref="G2:G13" si="5">ROUND((E2/C2),0)</f>
        <v>11149</v>
      </c>
      <c r="H2" s="10">
        <f t="shared" ref="H2:H13" si="6">ROUND((E2/D2),0)</f>
        <v>9291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3" si="8">O2/1.2</f>
        <v>0</v>
      </c>
      <c r="Q2">
        <v>530</v>
      </c>
      <c r="R2" s="2">
        <v>6500000</v>
      </c>
      <c r="S2" s="8"/>
      <c r="T2" s="8"/>
    </row>
    <row r="3" spans="1:23" x14ac:dyDescent="0.25">
      <c r="A3" s="4">
        <f t="shared" si="0"/>
        <v>0</v>
      </c>
      <c r="B3" s="4">
        <f t="shared" si="1"/>
        <v>655</v>
      </c>
      <c r="C3" s="4">
        <f t="shared" ref="C3:C15" si="9">B3*1.1</f>
        <v>720.50000000000011</v>
      </c>
      <c r="D3" s="4">
        <f t="shared" si="2"/>
        <v>864.60000000000014</v>
      </c>
      <c r="E3" s="16">
        <f t="shared" si="3"/>
        <v>5600000</v>
      </c>
      <c r="F3" s="10">
        <f t="shared" si="4"/>
        <v>8550</v>
      </c>
      <c r="G3" s="10">
        <f t="shared" si="5"/>
        <v>7772</v>
      </c>
      <c r="H3" s="10">
        <f t="shared" si="6"/>
        <v>6477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655</v>
      </c>
      <c r="R3" s="17">
        <v>5600000</v>
      </c>
      <c r="S3" s="8"/>
      <c r="T3" s="8"/>
    </row>
    <row r="4" spans="1:23" x14ac:dyDescent="0.25">
      <c r="A4" s="4">
        <f t="shared" si="0"/>
        <v>0</v>
      </c>
      <c r="B4" s="4">
        <f t="shared" si="1"/>
        <v>522.72727272727275</v>
      </c>
      <c r="C4" s="4">
        <f t="shared" si="9"/>
        <v>575.00000000000011</v>
      </c>
      <c r="D4" s="4">
        <f t="shared" si="2"/>
        <v>690.00000000000011</v>
      </c>
      <c r="E4" s="16">
        <f t="shared" si="3"/>
        <v>5000000</v>
      </c>
      <c r="F4" s="10">
        <f t="shared" si="4"/>
        <v>9565</v>
      </c>
      <c r="G4" s="10">
        <f t="shared" si="5"/>
        <v>8696</v>
      </c>
      <c r="H4" s="10">
        <f t="shared" si="6"/>
        <v>7246</v>
      </c>
      <c r="I4" s="4" t="e">
        <f>#REF!</f>
        <v>#REF!</v>
      </c>
      <c r="J4" s="4">
        <f t="shared" si="7"/>
        <v>0</v>
      </c>
      <c r="O4">
        <v>690</v>
      </c>
      <c r="P4">
        <f>O4/1.1</f>
        <v>627.27272727272725</v>
      </c>
      <c r="Q4">
        <f t="shared" ref="Q4:Q12" si="10">P4/1.2</f>
        <v>522.72727272727275</v>
      </c>
      <c r="R4" s="17">
        <v>5000000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496.21212121212119</v>
      </c>
      <c r="C5" s="4">
        <f t="shared" si="9"/>
        <v>545.83333333333337</v>
      </c>
      <c r="D5" s="4">
        <f t="shared" si="2"/>
        <v>655</v>
      </c>
      <c r="E5" s="16">
        <f t="shared" si="3"/>
        <v>4862000</v>
      </c>
      <c r="F5" s="10">
        <f t="shared" si="4"/>
        <v>9798</v>
      </c>
      <c r="G5" s="10">
        <f t="shared" si="5"/>
        <v>8907</v>
      </c>
      <c r="H5" s="10">
        <f t="shared" si="6"/>
        <v>7423</v>
      </c>
      <c r="I5" s="4" t="e">
        <f>#REF!</f>
        <v>#REF!</v>
      </c>
      <c r="J5" s="4">
        <f t="shared" si="7"/>
        <v>0</v>
      </c>
      <c r="O5">
        <v>655</v>
      </c>
      <c r="P5">
        <f t="shared" ref="P5:P15" si="11">O5/1.1</f>
        <v>595.45454545454538</v>
      </c>
      <c r="Q5">
        <f t="shared" si="10"/>
        <v>496.21212121212119</v>
      </c>
      <c r="R5" s="17">
        <v>4862000</v>
      </c>
      <c r="S5" s="8"/>
      <c r="T5" s="8"/>
    </row>
    <row r="6" spans="1:23" x14ac:dyDescent="0.25">
      <c r="A6" s="4">
        <f t="shared" si="0"/>
        <v>0</v>
      </c>
      <c r="B6" s="4">
        <f t="shared" si="1"/>
        <v>345.11536799999993</v>
      </c>
      <c r="C6" s="4">
        <f t="shared" si="9"/>
        <v>379.62690479999998</v>
      </c>
      <c r="D6" s="4">
        <f t="shared" si="2"/>
        <v>455.55228575999996</v>
      </c>
      <c r="E6" s="16">
        <f t="shared" si="3"/>
        <v>3500000</v>
      </c>
      <c r="F6" s="15">
        <f t="shared" si="4"/>
        <v>10142</v>
      </c>
      <c r="G6" s="10">
        <f t="shared" si="5"/>
        <v>9220</v>
      </c>
      <c r="H6" s="10">
        <f t="shared" si="6"/>
        <v>7683</v>
      </c>
      <c r="I6" s="4" t="e">
        <f>#REF!</f>
        <v>#REF!</v>
      </c>
      <c r="J6" s="4">
        <f t="shared" si="7"/>
        <v>32.061999999999998</v>
      </c>
      <c r="O6">
        <v>0</v>
      </c>
      <c r="P6">
        <f t="shared" si="11"/>
        <v>0</v>
      </c>
      <c r="Q6">
        <f>S6*10.764</f>
        <v>345.11536799999993</v>
      </c>
      <c r="R6" s="17">
        <v>3500000</v>
      </c>
      <c r="S6" s="8">
        <f>27.071+3.528+1.463</f>
        <v>32.061999999999998</v>
      </c>
      <c r="T6" s="8" t="s">
        <v>29</v>
      </c>
      <c r="U6" s="2">
        <f>R6+245000+30000</f>
        <v>3775000</v>
      </c>
      <c r="V6">
        <f>U6/Q6</f>
        <v>10938.371194179916</v>
      </c>
    </row>
    <row r="7" spans="1:23" x14ac:dyDescent="0.25">
      <c r="A7" s="4">
        <f t="shared" si="0"/>
        <v>0</v>
      </c>
      <c r="B7" s="4">
        <f t="shared" si="1"/>
        <v>448.74039599999998</v>
      </c>
      <c r="C7" s="4">
        <f t="shared" si="9"/>
        <v>493.61443560000004</v>
      </c>
      <c r="D7" s="4">
        <f t="shared" si="2"/>
        <v>592.33732271999997</v>
      </c>
      <c r="E7" s="16">
        <f t="shared" si="3"/>
        <v>6000000</v>
      </c>
      <c r="F7" s="10">
        <f t="shared" si="4"/>
        <v>13371</v>
      </c>
      <c r="G7" s="10">
        <f t="shared" si="5"/>
        <v>12155</v>
      </c>
      <c r="H7" s="10">
        <f t="shared" si="6"/>
        <v>10129</v>
      </c>
      <c r="I7" s="4" t="e">
        <f>#REF!</f>
        <v>#REF!</v>
      </c>
      <c r="J7" s="4">
        <f t="shared" si="7"/>
        <v>41.689</v>
      </c>
      <c r="O7">
        <v>0</v>
      </c>
      <c r="P7">
        <f t="shared" si="11"/>
        <v>0</v>
      </c>
      <c r="Q7">
        <f>S7*10.764</f>
        <v>448.74039599999998</v>
      </c>
      <c r="R7" s="17">
        <v>6000000</v>
      </c>
      <c r="S7" s="8">
        <f>35.727+4.762+1.2</f>
        <v>41.689</v>
      </c>
      <c r="T7" s="8" t="s">
        <v>30</v>
      </c>
      <c r="V7">
        <f t="shared" ref="V7:V11" si="12">U7/Q7</f>
        <v>0</v>
      </c>
    </row>
    <row r="8" spans="1:23" x14ac:dyDescent="0.25">
      <c r="A8" s="4">
        <f t="shared" si="0"/>
        <v>0</v>
      </c>
      <c r="B8" s="4">
        <f t="shared" si="1"/>
        <v>526.40265599999998</v>
      </c>
      <c r="C8" s="4">
        <f t="shared" si="9"/>
        <v>579.0429216</v>
      </c>
      <c r="D8" s="4">
        <f t="shared" si="2"/>
        <v>694.85150592000002</v>
      </c>
      <c r="E8" s="16">
        <f t="shared" si="3"/>
        <v>4500000</v>
      </c>
      <c r="F8" s="10">
        <f t="shared" si="4"/>
        <v>8549</v>
      </c>
      <c r="G8" s="10">
        <f t="shared" si="5"/>
        <v>7771</v>
      </c>
      <c r="H8" s="10">
        <f t="shared" si="6"/>
        <v>6476</v>
      </c>
      <c r="I8" s="4" t="e">
        <f>#REF!</f>
        <v>#REF!</v>
      </c>
      <c r="J8" s="4">
        <f t="shared" si="7"/>
        <v>48.904000000000003</v>
      </c>
      <c r="O8">
        <v>0</v>
      </c>
      <c r="P8">
        <f t="shared" si="11"/>
        <v>0</v>
      </c>
      <c r="Q8">
        <f>S8*10.764</f>
        <v>526.40265599999998</v>
      </c>
      <c r="R8" s="17">
        <v>4500000</v>
      </c>
      <c r="S8" s="8">
        <f>41.837+5.567+1.5</f>
        <v>48.904000000000003</v>
      </c>
      <c r="T8" s="8" t="s">
        <v>31</v>
      </c>
      <c r="U8" s="2">
        <f>R8+315000+30000</f>
        <v>4845000</v>
      </c>
      <c r="V8">
        <f t="shared" si="12"/>
        <v>9203.9809160841323</v>
      </c>
      <c r="W8">
        <f>V8*1.05</f>
        <v>9664.1799618883397</v>
      </c>
    </row>
    <row r="9" spans="1:23" x14ac:dyDescent="0.25">
      <c r="A9" s="4">
        <f t="shared" si="0"/>
        <v>0</v>
      </c>
      <c r="B9" s="4">
        <f t="shared" si="1"/>
        <v>530.17005599999993</v>
      </c>
      <c r="C9" s="4">
        <f t="shared" si="9"/>
        <v>583.18706159999999</v>
      </c>
      <c r="D9" s="4">
        <f t="shared" si="2"/>
        <v>699.82447391999995</v>
      </c>
      <c r="E9" s="16">
        <f t="shared" si="3"/>
        <v>5600000</v>
      </c>
      <c r="F9" s="15">
        <f t="shared" si="4"/>
        <v>10563</v>
      </c>
      <c r="G9" s="10">
        <f t="shared" si="5"/>
        <v>9602</v>
      </c>
      <c r="H9" s="10">
        <f t="shared" si="6"/>
        <v>8002</v>
      </c>
      <c r="I9" s="4" t="e">
        <f>#REF!</f>
        <v>#REF!</v>
      </c>
      <c r="J9" s="4">
        <f t="shared" si="7"/>
        <v>49.253999999999998</v>
      </c>
      <c r="O9">
        <v>0</v>
      </c>
      <c r="P9">
        <f t="shared" si="11"/>
        <v>0</v>
      </c>
      <c r="Q9">
        <f>S9*10.764</f>
        <v>530.17005599999993</v>
      </c>
      <c r="R9" s="17">
        <v>5600000</v>
      </c>
      <c r="S9" s="8">
        <f>41.887+5.567+1.8</f>
        <v>49.253999999999998</v>
      </c>
      <c r="T9" s="8" t="s">
        <v>33</v>
      </c>
      <c r="U9" s="2">
        <f>R9+392000+30000</f>
        <v>6022000</v>
      </c>
      <c r="V9">
        <f t="shared" si="12"/>
        <v>11358.619619965864</v>
      </c>
      <c r="W9">
        <f>V9*1.1</f>
        <v>12494.481581962451</v>
      </c>
    </row>
    <row r="10" spans="1:23" x14ac:dyDescent="0.25">
      <c r="A10" s="4">
        <f t="shared" si="0"/>
        <v>0</v>
      </c>
      <c r="B10" s="4">
        <f t="shared" si="1"/>
        <v>539.39393939393938</v>
      </c>
      <c r="C10" s="4">
        <f t="shared" si="9"/>
        <v>593.33333333333337</v>
      </c>
      <c r="D10" s="4">
        <f t="shared" si="2"/>
        <v>712</v>
      </c>
      <c r="E10" s="16">
        <f t="shared" si="3"/>
        <v>5200000</v>
      </c>
      <c r="F10" s="10">
        <f t="shared" si="4"/>
        <v>9640</v>
      </c>
      <c r="G10" s="10">
        <f t="shared" si="5"/>
        <v>8764</v>
      </c>
      <c r="H10" s="10">
        <f t="shared" si="6"/>
        <v>7303</v>
      </c>
      <c r="I10" s="4" t="e">
        <f>#REF!</f>
        <v>#REF!</v>
      </c>
      <c r="J10" s="4">
        <f t="shared" si="7"/>
        <v>0</v>
      </c>
      <c r="O10">
        <v>712</v>
      </c>
      <c r="P10">
        <f t="shared" si="11"/>
        <v>647.27272727272725</v>
      </c>
      <c r="Q10">
        <f t="shared" si="10"/>
        <v>539.39393939393938</v>
      </c>
      <c r="R10" s="2">
        <v>5200000</v>
      </c>
      <c r="S10" s="8"/>
      <c r="T10" s="8"/>
      <c r="V10">
        <f t="shared" si="12"/>
        <v>0</v>
      </c>
    </row>
    <row r="11" spans="1:23" x14ac:dyDescent="0.25">
      <c r="A11" s="4">
        <f t="shared" si="0"/>
        <v>0</v>
      </c>
      <c r="B11" s="4">
        <f t="shared" si="1"/>
        <v>541.66666666666674</v>
      </c>
      <c r="C11" s="4">
        <f t="shared" si="9"/>
        <v>595.83333333333348</v>
      </c>
      <c r="D11" s="4">
        <f t="shared" si="2"/>
        <v>715.00000000000011</v>
      </c>
      <c r="E11" s="16">
        <f t="shared" si="3"/>
        <v>5700000</v>
      </c>
      <c r="F11" s="15">
        <f t="shared" si="4"/>
        <v>10523</v>
      </c>
      <c r="G11" s="10">
        <f t="shared" si="5"/>
        <v>9566</v>
      </c>
      <c r="H11" s="10">
        <f t="shared" si="6"/>
        <v>7972</v>
      </c>
      <c r="I11" s="4" t="e">
        <f>#REF!</f>
        <v>#REF!</v>
      </c>
      <c r="J11" s="4">
        <f t="shared" si="7"/>
        <v>0</v>
      </c>
      <c r="O11">
        <v>715</v>
      </c>
      <c r="P11">
        <f t="shared" si="11"/>
        <v>650</v>
      </c>
      <c r="Q11">
        <f t="shared" si="10"/>
        <v>541.66666666666674</v>
      </c>
      <c r="R11" s="2">
        <v>5700000</v>
      </c>
      <c r="S11" s="8"/>
      <c r="T11" s="8"/>
      <c r="V11">
        <f t="shared" si="12"/>
        <v>0</v>
      </c>
    </row>
    <row r="12" spans="1:23" x14ac:dyDescent="0.25">
      <c r="A12" s="4">
        <f t="shared" si="0"/>
        <v>0</v>
      </c>
      <c r="B12" s="4">
        <f t="shared" si="1"/>
        <v>550</v>
      </c>
      <c r="C12" s="4">
        <f t="shared" si="9"/>
        <v>605</v>
      </c>
      <c r="D12" s="4">
        <f t="shared" si="2"/>
        <v>726</v>
      </c>
      <c r="E12" s="16">
        <f t="shared" si="3"/>
        <v>6650000</v>
      </c>
      <c r="F12" s="10">
        <f t="shared" si="4"/>
        <v>12091</v>
      </c>
      <c r="G12" s="10">
        <f t="shared" si="5"/>
        <v>10992</v>
      </c>
      <c r="H12" s="10">
        <f t="shared" si="6"/>
        <v>9160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v>550</v>
      </c>
      <c r="R12" s="2">
        <v>6650000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550</v>
      </c>
      <c r="C13" s="4">
        <f t="shared" si="9"/>
        <v>605</v>
      </c>
      <c r="D13" s="4">
        <f t="shared" si="2"/>
        <v>726</v>
      </c>
      <c r="E13" s="5">
        <f t="shared" si="3"/>
        <v>8700000</v>
      </c>
      <c r="F13" s="10">
        <f t="shared" si="4"/>
        <v>15818</v>
      </c>
      <c r="G13" s="10">
        <f t="shared" si="5"/>
        <v>14380</v>
      </c>
      <c r="H13" s="10">
        <f t="shared" si="6"/>
        <v>11983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v>550</v>
      </c>
      <c r="R13" s="2">
        <v>8700000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454.5454545454545</v>
      </c>
      <c r="C14" s="4">
        <f t="shared" si="9"/>
        <v>500</v>
      </c>
      <c r="D14" s="4">
        <f t="shared" ref="D14:D15" si="13">C14*1.2</f>
        <v>600</v>
      </c>
      <c r="E14" s="5">
        <f t="shared" ref="E14:E15" si="14">R14</f>
        <v>8000000</v>
      </c>
      <c r="F14" s="10">
        <f t="shared" ref="F14:F15" si="15">ROUND((E14/B14),0)</f>
        <v>17600</v>
      </c>
      <c r="G14" s="10">
        <f t="shared" ref="G14:G15" si="16">ROUND((E14/C14),0)</f>
        <v>16000</v>
      </c>
      <c r="H14" s="4">
        <f t="shared" ref="H14:H15" si="17">ROUND((E14/D14),0)</f>
        <v>13333</v>
      </c>
      <c r="I14" s="4" t="e">
        <f>#REF!</f>
        <v>#REF!</v>
      </c>
      <c r="J14" s="4">
        <f t="shared" ref="J14:J15" si="18">S14</f>
        <v>0</v>
      </c>
      <c r="O14">
        <v>600</v>
      </c>
      <c r="P14">
        <f t="shared" si="11"/>
        <v>545.45454545454538</v>
      </c>
      <c r="Q14">
        <f t="shared" ref="Q14:Q15" si="19">P14/1.2</f>
        <v>454.5454545454545</v>
      </c>
      <c r="R14" s="2">
        <v>8000000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1"/>
        <v>0</v>
      </c>
      <c r="Q15">
        <f t="shared" si="19"/>
        <v>0</v>
      </c>
      <c r="R15" s="2">
        <v>0</v>
      </c>
      <c r="S15" s="8"/>
      <c r="T15" s="8"/>
    </row>
    <row r="17" spans="6:24" x14ac:dyDescent="0.25">
      <c r="H17" t="s">
        <v>13</v>
      </c>
    </row>
    <row r="18" spans="6:24" x14ac:dyDescent="0.25">
      <c r="F18" s="7" t="s">
        <v>28</v>
      </c>
      <c r="G18">
        <f>35.615*10.764</f>
        <v>383.35986000000003</v>
      </c>
      <c r="H18" t="s">
        <v>20</v>
      </c>
      <c r="I18">
        <v>299</v>
      </c>
      <c r="J18">
        <f>27.739*10.764</f>
        <v>298.58259599999997</v>
      </c>
    </row>
    <row r="19" spans="6:24" x14ac:dyDescent="0.25">
      <c r="G19">
        <f>G18/I21</f>
        <v>1.0829374576271187</v>
      </c>
      <c r="H19" t="s">
        <v>21</v>
      </c>
      <c r="I19">
        <v>38</v>
      </c>
      <c r="J19">
        <f>3.528*10.764</f>
        <v>37.975391999999999</v>
      </c>
    </row>
    <row r="20" spans="6:24" x14ac:dyDescent="0.25">
      <c r="H20" t="s">
        <v>22</v>
      </c>
      <c r="I20">
        <v>17</v>
      </c>
      <c r="J20">
        <f>1.575*10.764</f>
        <v>16.953299999999999</v>
      </c>
    </row>
    <row r="21" spans="6:24" x14ac:dyDescent="0.25">
      <c r="I21">
        <f>I20+I19+I18</f>
        <v>354</v>
      </c>
      <c r="Q21" t="s">
        <v>32</v>
      </c>
    </row>
    <row r="22" spans="6:24" x14ac:dyDescent="0.25">
      <c r="G22" s="6"/>
      <c r="H22" t="s">
        <v>23</v>
      </c>
      <c r="I22">
        <v>12000</v>
      </c>
      <c r="N22" t="s">
        <v>25</v>
      </c>
      <c r="O22">
        <v>319</v>
      </c>
      <c r="Q22">
        <f>I21*2</f>
        <v>708</v>
      </c>
    </row>
    <row r="23" spans="6:24" x14ac:dyDescent="0.25">
      <c r="G23">
        <f>I23*75%</f>
        <v>3186000</v>
      </c>
      <c r="H23" t="s">
        <v>24</v>
      </c>
      <c r="I23">
        <f>I22*I21</f>
        <v>4248000</v>
      </c>
      <c r="N23" t="s">
        <v>26</v>
      </c>
      <c r="O23">
        <f>14+13</f>
        <v>27</v>
      </c>
      <c r="Q23">
        <v>6500</v>
      </c>
    </row>
    <row r="24" spans="6:24" x14ac:dyDescent="0.25">
      <c r="N24" t="s">
        <v>27</v>
      </c>
      <c r="O24">
        <v>9</v>
      </c>
      <c r="P24" s="11"/>
      <c r="Q24" s="11">
        <f>Q23*Q22</f>
        <v>4602000</v>
      </c>
      <c r="R24" s="13"/>
      <c r="T24" s="11"/>
      <c r="U24" s="11"/>
      <c r="V24" s="11"/>
      <c r="W24" s="11"/>
      <c r="X24" s="11"/>
    </row>
    <row r="25" spans="6:24" x14ac:dyDescent="0.25">
      <c r="H25" s="6" t="s">
        <v>14</v>
      </c>
      <c r="O25">
        <f>O24+O23+O22</f>
        <v>355</v>
      </c>
      <c r="P25" s="11"/>
      <c r="Q25" s="14">
        <f>Q24/I21</f>
        <v>13000</v>
      </c>
      <c r="R25" s="14"/>
      <c r="T25" s="14"/>
      <c r="U25" s="14"/>
      <c r="V25" s="11"/>
      <c r="W25" s="11"/>
      <c r="X25" s="11"/>
    </row>
    <row r="26" spans="6:24" x14ac:dyDescent="0.25">
      <c r="H26" t="s">
        <v>15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H27" t="s">
        <v>16</v>
      </c>
      <c r="I27">
        <v>4000000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H28" t="s">
        <v>17</v>
      </c>
      <c r="I28">
        <v>240000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H29" t="s">
        <v>18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H30" t="s">
        <v>19</v>
      </c>
      <c r="I30">
        <f>SUM(I27:I29)</f>
        <v>4270000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8A5DB-93B8-4613-A928-E108B3FF873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Sheet13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2024-07-12T07:10:17Z</dcterms:modified>
</cp:coreProperties>
</file>