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SBI\RASMECCC Panvel\Farhan Ishaque Surve\"/>
    </mc:Choice>
  </mc:AlternateContent>
  <xr:revisionPtr revIDLastSave="0" documentId="13_ncr:1_{2B95D3A0-0583-49F0-9038-1C9A9FD40201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13" sheetId="25" r:id="rId4"/>
    <sheet name="Sheet3" sheetId="15" r:id="rId5"/>
    <sheet name="Sheet4" sheetId="16" r:id="rId6"/>
    <sheet name="Sheet5" sheetId="17" r:id="rId7"/>
    <sheet name="Sheet6" sheetId="18" r:id="rId8"/>
    <sheet name="Sheet7" sheetId="19" r:id="rId9"/>
    <sheet name="Sheet8" sheetId="20" r:id="rId10"/>
    <sheet name="Sheet9" sheetId="21" r:id="rId11"/>
    <sheet name="Sheet10" sheetId="22" r:id="rId12"/>
    <sheet name="Sheet11" sheetId="23" r:id="rId13"/>
    <sheet name="Sheet12" sheetId="24" r:id="rId14"/>
  </sheets>
  <calcPr calcId="191029"/>
</workbook>
</file>

<file path=xl/calcChain.xml><?xml version="1.0" encoding="utf-8"?>
<calcChain xmlns="http://schemas.openxmlformats.org/spreadsheetml/2006/main">
  <c r="G23" i="4" l="1"/>
  <c r="Q24" i="4" l="1"/>
  <c r="Q22" i="4"/>
  <c r="Q9" i="4"/>
  <c r="S9" i="4"/>
  <c r="Q8" i="4"/>
  <c r="S8" i="4"/>
  <c r="Q7" i="4"/>
  <c r="S7" i="4"/>
  <c r="Q6" i="4"/>
  <c r="S6" i="4"/>
  <c r="P5" i="4"/>
  <c r="P6" i="4"/>
  <c r="P7" i="4"/>
  <c r="P8" i="4"/>
  <c r="P9" i="4"/>
  <c r="P10" i="4"/>
  <c r="P11" i="4"/>
  <c r="P12" i="4"/>
  <c r="P13" i="4"/>
  <c r="P14" i="4"/>
  <c r="P15" i="4"/>
  <c r="C3" i="4"/>
  <c r="C4" i="4"/>
  <c r="C2" i="4"/>
  <c r="P4" i="4"/>
  <c r="G19" i="4"/>
  <c r="G18" i="4"/>
  <c r="O25" i="4"/>
  <c r="O23" i="4"/>
  <c r="I23" i="4"/>
  <c r="I21" i="4"/>
  <c r="J20" i="4"/>
  <c r="J19" i="4"/>
  <c r="J18" i="4"/>
  <c r="I30" i="4"/>
  <c r="Q12" i="4" l="1"/>
  <c r="Q11" i="4"/>
  <c r="Q10" i="4"/>
  <c r="Q5" i="4"/>
  <c r="Q4" i="4"/>
  <c r="P3" i="4"/>
  <c r="P2" i="4"/>
  <c r="Q13" i="4" l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Q15" i="4" l="1"/>
  <c r="J15" i="4"/>
  <c r="I15" i="4"/>
  <c r="E15" i="4"/>
  <c r="A15" i="4"/>
  <c r="Q14" i="4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A4" i="4"/>
  <c r="B3" i="4"/>
  <c r="A3" i="4"/>
  <c r="B2" i="4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C13" i="4" s="1"/>
  <c r="B14" i="4"/>
  <c r="C14" i="4" s="1"/>
  <c r="B15" i="4"/>
  <c r="C15" i="4" s="1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<sst xmlns="http://schemas.openxmlformats.org/spreadsheetml/2006/main" count="37" uniqueCount="34">
  <si>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</si>
  <si>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</si>
  <si>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</si>
  <si>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</si>
  <si>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</si>
  <si>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</si>
  <si>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</si>
  <si>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</si>
  <si>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</si>
  <si>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</si>
  <si>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</si>
  <si>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</si>
  <si>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</si>
  <si>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Flat No. 706, 7th Floor, Aashtha River View, Plot No. 3, Village - Taloja,</t>
  </si>
  <si>
    <t>loan - 35 lakhs</t>
  </si>
  <si>
    <t>agreement - 2021</t>
  </si>
  <si>
    <t>av</t>
  </si>
  <si>
    <t>sd</t>
  </si>
  <si>
    <t>rd</t>
  </si>
  <si>
    <t>bv</t>
  </si>
  <si>
    <t>rera ca</t>
  </si>
  <si>
    <t>encl bal</t>
  </si>
  <si>
    <t>ser, area</t>
  </si>
  <si>
    <t>rate</t>
  </si>
  <si>
    <t>fmv</t>
  </si>
  <si>
    <t>ls - 60 lakhs</t>
  </si>
  <si>
    <t>mca</t>
  </si>
  <si>
    <t>fb</t>
  </si>
  <si>
    <t>dry</t>
  </si>
  <si>
    <t>bua</t>
  </si>
  <si>
    <t>17.01.2024</t>
  </si>
  <si>
    <t>25.11.23</t>
  </si>
  <si>
    <t>03.10.23</t>
  </si>
  <si>
    <t xml:space="preserve">100% loading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</si>
</sst>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4" fontId="1" fillId="3" borderId="0" xfId="0" applyNumberFormat="1" applyFont="1" applyFill="1"/>
    <xf numFmtId="4" fontId="0" fillId="3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17</xdr:col>
      <xdr:colOff>315730</xdr:colOff>
      <xdr:row>48</xdr:row>
      <xdr:rowOff>134581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21D6D8C-F492-4C04-AD9D-C4543AE269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0069330" cy="882138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16</xdr:col>
      <xdr:colOff>153698</xdr:colOff>
      <xdr:row>48</xdr:row>
      <xdr:rowOff>163064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CE36522-3C1C-4FFA-B6CF-ED1F5CF757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9297698" cy="816406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239434</xdr:colOff>
      <xdr:row>45</xdr:row>
      <xdr:rowOff>105986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0EB9D99-8F99-472C-9898-E91C73D425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383434" cy="867848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15</xdr:col>
      <xdr:colOff>220382</xdr:colOff>
      <xdr:row>45</xdr:row>
      <xdr:rowOff>86907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6F9EE62-BC22-4081-A835-D8E65501F6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9364382" cy="846890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419100</xdr:colOff>
      <xdr:row>43</xdr:row>
      <xdr:rowOff>95250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F20BAE0-E0F3-4E50-9F27-E5C6424885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97500" cy="77628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29</xdr:col>
      <xdr:colOff>419100</xdr:colOff>
      <xdr:row>47</xdr:row>
      <xdr:rowOff>171450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D8323C2-7CAC-4FAD-B92F-2A4A9B32C0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8097500" cy="77914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35</xdr:col>
      <xdr:colOff>419100</xdr:colOff>
      <xdr:row>39</xdr:row>
      <xdr:rowOff>171450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F59DC5B-E726-4795-AB44-AD01413396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8097500" cy="760095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419100</xdr:colOff>
      <xdr:row>41</xdr:row>
      <xdr:rowOff>142875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8C1F5AC-EB97-4AC1-A044-D2A92DF88D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97500" cy="77628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16</xdr:col>
      <xdr:colOff>334698</xdr:colOff>
      <xdr:row>43</xdr:row>
      <xdr:rowOff>115433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23B62FC-3866-46D7-AB62-6666E5FD9B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478698" cy="811643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16</xdr:col>
      <xdr:colOff>306119</xdr:colOff>
      <xdr:row>46</xdr:row>
      <xdr:rowOff>96460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03BE16B-9E2A-4E51-A25C-D8CE795007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450119" cy="86689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4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R6" sqref="R6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530</v>
      </c>
      <c r="C2" s="4">
        <f>B2*1.1</f>
        <v>583</v>
      </c>
      <c r="D2" s="4">
        <f t="shared" ref="D2:D13" si="2">C2*1.2</f>
        <v>699.6</v>
      </c>
      <c r="E2" s="16">
        <f t="shared" ref="E2:E13" si="3">R2</f>
        <v>6500000</v>
      </c>
      <c r="F2" s="15">
        <f t="shared" ref="F2:F13" si="4">ROUND((E2/B2),0)</f>
        <v>12264</v>
      </c>
      <c r="G2" s="10">
        <f t="shared" ref="G2:G13" si="5">ROUND((E2/C2),0)</f>
        <v>11149</v>
      </c>
      <c r="H2" s="10">
        <f t="shared" ref="H2:H13" si="6">ROUND((E2/D2),0)</f>
        <v>9291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3" si="8">O2/1.2</f>
        <v>0</v>
      </c>
      <c r="Q2">
        <v>530</v>
      </c>
      <c r="R2" s="2">
        <v>6500000</v>
      </c>
      <c r="S2" s="8"/>
      <c r="T2" s="8"/>
    </row>
    <row r="3" spans="1:20" x14ac:dyDescent="0.25">
      <c r="A3" s="4">
        <f t="shared" si="0"/>
        <v>0</v>
      </c>
      <c r="B3" s="4">
        <f t="shared" si="1"/>
        <v>655</v>
      </c>
      <c r="C3" s="4">
        <f t="shared" ref="C3:C15" si="9">B3*1.1</f>
        <v>720.50000000000011</v>
      </c>
      <c r="D3" s="4">
        <f t="shared" si="2"/>
        <v>864.60000000000014</v>
      </c>
      <c r="E3" s="16">
        <f t="shared" si="3"/>
        <v>5600000</v>
      </c>
      <c r="F3" s="10">
        <f t="shared" si="4"/>
        <v>8550</v>
      </c>
      <c r="G3" s="10">
        <f t="shared" si="5"/>
        <v>7772</v>
      </c>
      <c r="H3" s="10">
        <f t="shared" si="6"/>
        <v>6477</v>
      </c>
      <c r="I3" s="4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655</v>
      </c>
      <c r="R3" s="17">
        <v>5600000</v>
      </c>
      <c r="S3" s="8"/>
      <c r="T3" s="8"/>
    </row>
    <row r="4" spans="1:20" x14ac:dyDescent="0.25">
      <c r="A4" s="4">
        <f t="shared" si="0"/>
        <v>0</v>
      </c>
      <c r="B4" s="4">
        <f t="shared" si="1"/>
        <v>522.72727272727275</v>
      </c>
      <c r="C4" s="4">
        <f t="shared" si="9"/>
        <v>575.00000000000011</v>
      </c>
      <c r="D4" s="4">
        <f t="shared" si="2"/>
        <v>690.00000000000011</v>
      </c>
      <c r="E4" s="16">
        <f t="shared" si="3"/>
        <v>5000000</v>
      </c>
      <c r="F4" s="10">
        <f t="shared" si="4"/>
        <v>9565</v>
      </c>
      <c r="G4" s="10">
        <f t="shared" si="5"/>
        <v>8696</v>
      </c>
      <c r="H4" s="10">
        <f t="shared" si="6"/>
        <v>7246</v>
      </c>
      <c r="I4" s="4" t="e">
        <f>#REF!</f>
        <v>#REF!</v>
      </c>
      <c r="J4" s="4">
        <f t="shared" si="7"/>
        <v>0</v>
      </c>
      <c r="O4">
        <v>690</v>
      </c>
      <c r="P4">
        <f>O4/1.1</f>
        <v>627.27272727272725</v>
      </c>
      <c r="Q4">
        <f t="shared" ref="Q4:Q12" si="10">P4/1.2</f>
        <v>522.72727272727275</v>
      </c>
      <c r="R4" s="17">
        <v>5000000</v>
      </c>
      <c r="S4" s="8"/>
      <c r="T4" s="8"/>
    </row>
    <row r="5" spans="1:20" x14ac:dyDescent="0.25">
      <c r="A5" s="4">
        <f t="shared" si="0"/>
        <v>0</v>
      </c>
      <c r="B5" s="4">
        <f t="shared" si="1"/>
        <v>496.21212121212119</v>
      </c>
      <c r="C5" s="4">
        <f t="shared" si="9"/>
        <v>545.83333333333337</v>
      </c>
      <c r="D5" s="4">
        <f t="shared" si="2"/>
        <v>655</v>
      </c>
      <c r="E5" s="16">
        <f t="shared" si="3"/>
        <v>4862000</v>
      </c>
      <c r="F5" s="10">
        <f t="shared" si="4"/>
        <v>9798</v>
      </c>
      <c r="G5" s="10">
        <f t="shared" si="5"/>
        <v>8907</v>
      </c>
      <c r="H5" s="10">
        <f t="shared" si="6"/>
        <v>7423</v>
      </c>
      <c r="I5" s="4" t="e">
        <f>#REF!</f>
        <v>#REF!</v>
      </c>
      <c r="J5" s="4">
        <f t="shared" si="7"/>
        <v>0</v>
      </c>
      <c r="O5">
        <v>655</v>
      </c>
      <c r="P5">
        <f t="shared" ref="P5:P15" si="11">O5/1.1</f>
        <v>595.45454545454538</v>
      </c>
      <c r="Q5">
        <f t="shared" si="10"/>
        <v>496.21212121212119</v>
      </c>
      <c r="R5" s="17">
        <v>4862000</v>
      </c>
      <c r="S5" s="8"/>
      <c r="T5" s="8"/>
    </row>
    <row r="6" spans="1:20" x14ac:dyDescent="0.25">
      <c r="A6" s="4">
        <f t="shared" si="0"/>
        <v>0</v>
      </c>
      <c r="B6" s="4">
        <f t="shared" si="1"/>
        <v>345.11536799999993</v>
      </c>
      <c r="C6" s="4">
        <f t="shared" si="9"/>
        <v>379.62690479999998</v>
      </c>
      <c r="D6" s="4">
        <f t="shared" si="2"/>
        <v>455.55228575999996</v>
      </c>
      <c r="E6" s="16">
        <f t="shared" si="3"/>
        <v>3500000</v>
      </c>
      <c r="F6" s="15">
        <f t="shared" si="4"/>
        <v>10142</v>
      </c>
      <c r="G6" s="10">
        <f t="shared" si="5"/>
        <v>9220</v>
      </c>
      <c r="H6" s="10">
        <f t="shared" si="6"/>
        <v>7683</v>
      </c>
      <c r="I6" s="4" t="e">
        <f>#REF!</f>
        <v>#REF!</v>
      </c>
      <c r="J6" s="4">
        <f t="shared" si="7"/>
        <v>32.061999999999998</v>
      </c>
      <c r="O6">
        <v>0</v>
      </c>
      <c r="P6">
        <f t="shared" si="11"/>
        <v>0</v>
      </c>
      <c r="Q6">
        <f>S6*10.764</f>
        <v>345.11536799999993</v>
      </c>
      <c r="R6" s="17">
        <v>3500000</v>
      </c>
      <c r="S6" s="8">
        <f>27.071+3.528+1.463</f>
        <v>32.061999999999998</v>
      </c>
      <c r="T6" s="8" t="s">
        <v>30</v>
      </c>
    </row>
    <row r="7" spans="1:20" x14ac:dyDescent="0.25">
      <c r="A7" s="4">
        <f t="shared" si="0"/>
        <v>0</v>
      </c>
      <c r="B7" s="4">
        <f t="shared" si="1"/>
        <v>448.74039599999998</v>
      </c>
      <c r="C7" s="4">
        <f t="shared" si="9"/>
        <v>493.61443560000004</v>
      </c>
      <c r="D7" s="4">
        <f t="shared" si="2"/>
        <v>592.33732271999997</v>
      </c>
      <c r="E7" s="16">
        <f t="shared" si="3"/>
        <v>6000000</v>
      </c>
      <c r="F7" s="10">
        <f t="shared" si="4"/>
        <v>13371</v>
      </c>
      <c r="G7" s="10">
        <f t="shared" si="5"/>
        <v>12155</v>
      </c>
      <c r="H7" s="10">
        <f t="shared" si="6"/>
        <v>10129</v>
      </c>
      <c r="I7" s="4" t="e">
        <f>#REF!</f>
        <v>#REF!</v>
      </c>
      <c r="J7" s="4">
        <f t="shared" si="7"/>
        <v>41.689</v>
      </c>
      <c r="O7">
        <v>0</v>
      </c>
      <c r="P7">
        <f t="shared" si="11"/>
        <v>0</v>
      </c>
      <c r="Q7">
        <f>S7*10.764</f>
        <v>448.74039599999998</v>
      </c>
      <c r="R7" s="17">
        <v>6000000</v>
      </c>
      <c r="S7" s="8">
        <f>35.727+4.762+1.2</f>
        <v>41.689</v>
      </c>
      <c r="T7" s="8" t="s">
        <v>31</v>
      </c>
    </row>
    <row r="8" spans="1:20" x14ac:dyDescent="0.25">
      <c r="A8" s="4">
        <f t="shared" si="0"/>
        <v>0</v>
      </c>
      <c r="B8" s="4">
        <f t="shared" si="1"/>
        <v>526.40265599999998</v>
      </c>
      <c r="C8" s="4">
        <f t="shared" si="9"/>
        <v>579.0429216</v>
      </c>
      <c r="D8" s="4">
        <f t="shared" si="2"/>
        <v>694.85150592000002</v>
      </c>
      <c r="E8" s="16">
        <f t="shared" si="3"/>
        <v>4500000</v>
      </c>
      <c r="F8" s="10">
        <f t="shared" si="4"/>
        <v>8549</v>
      </c>
      <c r="G8" s="10">
        <f t="shared" si="5"/>
        <v>7771</v>
      </c>
      <c r="H8" s="10">
        <f t="shared" si="6"/>
        <v>6476</v>
      </c>
      <c r="I8" s="4" t="e">
        <f>#REF!</f>
        <v>#REF!</v>
      </c>
      <c r="J8" s="4">
        <f t="shared" si="7"/>
        <v>48.904000000000003</v>
      </c>
      <c r="O8">
        <v>0</v>
      </c>
      <c r="P8">
        <f t="shared" si="11"/>
        <v>0</v>
      </c>
      <c r="Q8">
        <f>S8*10.764</f>
        <v>526.40265599999998</v>
      </c>
      <c r="R8" s="17">
        <v>4500000</v>
      </c>
      <c r="S8" s="8">
        <f>41.837+5.567+1.5</f>
        <v>48.904000000000003</v>
      </c>
      <c r="T8" s="8" t="s">
        <v>32</v>
      </c>
    </row>
    <row r="9" spans="1:20" x14ac:dyDescent="0.25">
      <c r="A9" s="4">
        <f t="shared" si="0"/>
        <v>0</v>
      </c>
      <c r="B9" s="4">
        <f t="shared" si="1"/>
        <v>530.17005599999993</v>
      </c>
      <c r="C9" s="4">
        <f t="shared" si="9"/>
        <v>583.18706159999999</v>
      </c>
      <c r="D9" s="4">
        <f t="shared" si="2"/>
        <v>699.82447391999995</v>
      </c>
      <c r="E9" s="16">
        <f t="shared" si="3"/>
        <v>5600000</v>
      </c>
      <c r="F9" s="15">
        <f t="shared" si="4"/>
        <v>10563</v>
      </c>
      <c r="G9" s="10">
        <f t="shared" si="5"/>
        <v>9602</v>
      </c>
      <c r="H9" s="10">
        <f t="shared" si="6"/>
        <v>8002</v>
      </c>
      <c r="I9" s="4" t="e">
        <f>#REF!</f>
        <v>#REF!</v>
      </c>
      <c r="J9" s="4">
        <f t="shared" si="7"/>
        <v>49.253999999999998</v>
      </c>
      <c r="O9">
        <v>0</v>
      </c>
      <c r="P9">
        <f t="shared" si="11"/>
        <v>0</v>
      </c>
      <c r="Q9">
        <f>S9*10.764</f>
        <v>530.17005599999993</v>
      </c>
      <c r="R9" s="17">
        <v>5600000</v>
      </c>
      <c r="S9" s="8">
        <f>41.887+5.567+1.8</f>
        <v>49.253999999999998</v>
      </c>
      <c r="T9" s="8"/>
    </row>
    <row r="10" spans="1:20" x14ac:dyDescent="0.25">
      <c r="A10" s="4">
        <f t="shared" si="0"/>
        <v>0</v>
      </c>
      <c r="B10" s="4">
        <f t="shared" si="1"/>
        <v>539.39393939393938</v>
      </c>
      <c r="C10" s="4">
        <f t="shared" si="9"/>
        <v>593.33333333333337</v>
      </c>
      <c r="D10" s="4">
        <f t="shared" si="2"/>
        <v>712</v>
      </c>
      <c r="E10" s="16">
        <f t="shared" si="3"/>
        <v>5200000</v>
      </c>
      <c r="F10" s="10">
        <f t="shared" si="4"/>
        <v>9640</v>
      </c>
      <c r="G10" s="10">
        <f t="shared" si="5"/>
        <v>8764</v>
      </c>
      <c r="H10" s="10">
        <f t="shared" si="6"/>
        <v>7303</v>
      </c>
      <c r="I10" s="4" t="e">
        <f>#REF!</f>
        <v>#REF!</v>
      </c>
      <c r="J10" s="4">
        <f t="shared" si="7"/>
        <v>0</v>
      </c>
      <c r="O10">
        <v>712</v>
      </c>
      <c r="P10">
        <f t="shared" si="11"/>
        <v>647.27272727272725</v>
      </c>
      <c r="Q10">
        <f t="shared" si="10"/>
        <v>539.39393939393938</v>
      </c>
      <c r="R10" s="2">
        <v>5200000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541.66666666666674</v>
      </c>
      <c r="C11" s="4">
        <f t="shared" si="9"/>
        <v>595.83333333333348</v>
      </c>
      <c r="D11" s="4">
        <f t="shared" si="2"/>
        <v>715.00000000000011</v>
      </c>
      <c r="E11" s="16">
        <f t="shared" si="3"/>
        <v>5700000</v>
      </c>
      <c r="F11" s="15">
        <f t="shared" si="4"/>
        <v>10523</v>
      </c>
      <c r="G11" s="10">
        <f t="shared" si="5"/>
        <v>9566</v>
      </c>
      <c r="H11" s="10">
        <f t="shared" si="6"/>
        <v>7972</v>
      </c>
      <c r="I11" s="4" t="e">
        <f>#REF!</f>
        <v>#REF!</v>
      </c>
      <c r="J11" s="4">
        <f t="shared" si="7"/>
        <v>0</v>
      </c>
      <c r="O11">
        <v>715</v>
      </c>
      <c r="P11">
        <f t="shared" si="11"/>
        <v>650</v>
      </c>
      <c r="Q11">
        <f t="shared" si="10"/>
        <v>541.66666666666674</v>
      </c>
      <c r="R11" s="2">
        <v>5700000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16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11"/>
        <v>0</v>
      </c>
      <c r="Q12">
        <f t="shared" si="10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si="11"/>
        <v>0</v>
      </c>
      <c r="Q13">
        <f t="shared" ref="Q13" si="12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si="11"/>
        <v>0</v>
      </c>
      <c r="Q14">
        <f t="shared" ref="Q14:Q15" si="19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1"/>
        <v>0</v>
      </c>
      <c r="Q15">
        <f t="shared" si="19"/>
        <v>0</v>
      </c>
      <c r="R15" s="2">
        <v>0</v>
      </c>
      <c r="S15" s="8"/>
      <c r="T15" s="8"/>
    </row>
    <row r="17" spans="6:24" x14ac:dyDescent="0.25">
      <c r="H17" t="s">
        <v>13</v>
      </c>
    </row>
    <row r="18" spans="6:24" x14ac:dyDescent="0.25">
      <c r="F18" s="7" t="s">
        <v>29</v>
      </c>
      <c r="G18">
        <f>35.615*10.764</f>
        <v>383.35986000000003</v>
      </c>
      <c r="H18" t="s">
        <v>20</v>
      </c>
      <c r="I18">
        <v>299</v>
      </c>
      <c r="J18">
        <f>27.739*10.764</f>
        <v>298.58259599999997</v>
      </c>
    </row>
    <row r="19" spans="6:24" x14ac:dyDescent="0.25">
      <c r="G19">
        <f>G18/I21</f>
        <v>1.0829374576271187</v>
      </c>
      <c r="H19" t="s">
        <v>21</v>
      </c>
      <c r="I19">
        <v>38</v>
      </c>
      <c r="J19">
        <f>3.528*10.764</f>
        <v>37.975391999999999</v>
      </c>
    </row>
    <row r="20" spans="6:24" x14ac:dyDescent="0.25">
      <c r="H20" t="s">
        <v>22</v>
      </c>
      <c r="I20">
        <v>17</v>
      </c>
      <c r="J20">
        <f>1.575*10.764</f>
        <v>16.953299999999999</v>
      </c>
    </row>
    <row r="21" spans="6:24" x14ac:dyDescent="0.25">
      <c r="I21">
        <f>I20+I19+I18</f>
        <v>354</v>
      </c>
      <c r="Q21" t="s">
        <v>33</v>
      </c>
    </row>
    <row r="22" spans="6:24" x14ac:dyDescent="0.25">
      <c r="G22" s="6"/>
      <c r="H22" t="s">
        <v>23</v>
      </c>
      <c r="I22">
        <v>12000</v>
      </c>
      <c r="N22" t="s">
        <v>26</v>
      </c>
      <c r="O22">
        <v>319</v>
      </c>
      <c r="Q22">
        <f>I21*2</f>
        <v>708</v>
      </c>
    </row>
    <row r="23" spans="6:24" x14ac:dyDescent="0.25">
      <c r="G23">
        <f>I23*75%</f>
        <v>3186000</v>
      </c>
      <c r="H23" t="s">
        <v>24</v>
      </c>
      <c r="I23">
        <f>I22*I21</f>
        <v>4248000</v>
      </c>
      <c r="N23" t="s">
        <v>27</v>
      </c>
      <c r="O23">
        <f>14+13</f>
        <v>27</v>
      </c>
      <c r="Q23">
        <v>6500</v>
      </c>
    </row>
    <row r="24" spans="6:24" x14ac:dyDescent="0.25">
      <c r="N24" t="s">
        <v>28</v>
      </c>
      <c r="O24">
        <v>9</v>
      </c>
      <c r="P24" s="11"/>
      <c r="Q24" s="11">
        <f>Q23*Q22</f>
        <v>4602000</v>
      </c>
      <c r="R24" s="13"/>
      <c r="T24" s="11"/>
      <c r="U24" s="11"/>
      <c r="V24" s="11"/>
      <c r="W24" s="11"/>
      <c r="X24" s="11"/>
    </row>
    <row r="25" spans="6:24" x14ac:dyDescent="0.25">
      <c r="H25" s="6" t="s">
        <v>14</v>
      </c>
      <c r="J25" t="s">
        <v>25</v>
      </c>
      <c r="O25">
        <f>O24+O23+O22</f>
        <v>355</v>
      </c>
      <c r="P25" s="11"/>
      <c r="Q25" s="14"/>
      <c r="R25" s="14"/>
      <c r="T25" s="14"/>
      <c r="U25" s="14"/>
      <c r="V25" s="11"/>
      <c r="W25" s="11"/>
      <c r="X25" s="11"/>
    </row>
    <row r="26" spans="6:24" x14ac:dyDescent="0.25">
      <c r="H26" t="s">
        <v>15</v>
      </c>
      <c r="P26" s="11"/>
      <c r="Q26" s="11"/>
      <c r="R26" s="11"/>
      <c r="T26" s="11"/>
      <c r="U26" s="11"/>
      <c r="V26" s="11"/>
      <c r="W26" s="11"/>
      <c r="X26" s="11"/>
    </row>
    <row r="27" spans="6:24" x14ac:dyDescent="0.25">
      <c r="H27" t="s">
        <v>16</v>
      </c>
      <c r="I27">
        <v>4000000</v>
      </c>
      <c r="P27" s="11"/>
      <c r="Q27" s="11"/>
      <c r="R27" s="11"/>
      <c r="T27" s="11"/>
      <c r="U27" s="11"/>
      <c r="V27" s="11"/>
      <c r="W27" s="11"/>
      <c r="X27" s="11"/>
    </row>
    <row r="28" spans="6:24" x14ac:dyDescent="0.25">
      <c r="H28" t="s">
        <v>17</v>
      </c>
      <c r="I28">
        <v>240000</v>
      </c>
      <c r="P28" s="11"/>
      <c r="Q28" s="11"/>
      <c r="R28" s="12"/>
      <c r="T28" s="12"/>
      <c r="U28" s="12"/>
      <c r="V28" s="11"/>
      <c r="W28" s="11"/>
      <c r="X28" s="11"/>
    </row>
    <row r="29" spans="6:24" x14ac:dyDescent="0.25">
      <c r="H29" t="s">
        <v>18</v>
      </c>
      <c r="I29">
        <v>30000</v>
      </c>
      <c r="P29" s="11"/>
      <c r="Q29" s="11"/>
      <c r="R29" s="11"/>
      <c r="T29" s="11"/>
      <c r="U29" s="11"/>
      <c r="V29" s="11"/>
      <c r="W29" s="11"/>
      <c r="X29" s="11"/>
    </row>
    <row r="30" spans="6:24" x14ac:dyDescent="0.25">
      <c r="H30" t="s">
        <v>19</v>
      </c>
      <c r="I30">
        <f>SUM(I27:I29)</f>
        <v>4270000</v>
      </c>
      <c r="P30" s="11"/>
      <c r="Q30" s="11"/>
      <c r="R30" s="11"/>
      <c r="T30" s="11"/>
      <c r="U30" s="11"/>
      <c r="V30" s="11"/>
      <c r="W30" s="11"/>
      <c r="X30" s="11"/>
    </row>
    <row r="31" spans="6:24" x14ac:dyDescent="0.25">
      <c r="P31" s="11"/>
      <c r="Q31" s="11"/>
      <c r="R31" s="11"/>
      <c r="T31" s="11"/>
      <c r="U31" s="11"/>
      <c r="V31" s="11"/>
      <c r="W31" s="11"/>
      <c r="X31" s="11"/>
    </row>
    <row r="32" spans="6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28A5DB-93B8-4613-A928-E108B3FF8735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topLeftCell="A10"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20-20</vt:lpstr>
      <vt:lpstr>Sheet1</vt:lpstr>
      <vt:lpstr>Sheet2</vt:lpstr>
      <vt:lpstr>Sheet13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2024-07-03T10:32:01Z</dcterms:modified>
</cp:coreProperties>
</file>